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IFP_NEW\3_MAKRO\3_5_Vybor\2026\Makrovybor 2026-sep\3-FINAL\"/>
    </mc:Choice>
  </mc:AlternateContent>
  <xr:revisionPtr revIDLastSave="0" documentId="13_ncr:1_{D345523B-510A-48C8-9CCF-5219B263C894}" xr6:coauthVersionLast="47" xr6:coauthVersionMax="47" xr10:uidLastSave="{00000000-0000-0000-0000-000000000000}"/>
  <bookViews>
    <workbookView xWindow="-108" yWindow="-108" windowWidth="23256" windowHeight="13896" tabRatio="861" activeTab="1" xr2:uid="{00000000-000D-0000-FFFF-FFFF00000000}"/>
  </bookViews>
  <sheets>
    <sheet name="Summary indicators" sheetId="1" r:id="rId1"/>
    <sheet name="External environment" sheetId="21" r:id="rId2"/>
    <sheet name="Gross domestic product" sheetId="4" r:id="rId3"/>
    <sheet name="Supply side" sheetId="19" r:id="rId4"/>
    <sheet name="General government" sheetId="17" r:id="rId5"/>
    <sheet name="Households" sheetId="6" r:id="rId6"/>
    <sheet name="Labor market" sheetId="5" r:id="rId7"/>
    <sheet name="Price inflation" sheetId="7" r:id="rId8"/>
    <sheet name="Balance of payments" sheetId="10" r:id="rId9"/>
    <sheet name="Non-standard macrobases" sheetId="15" r:id="rId10"/>
    <sheet name="Semiannual data" sheetId="13" r:id="rId11"/>
    <sheet name="Quarterly macrobases" sheetId="18" r:id="rId12"/>
    <sheet name="Hárok1" sheetId="12" state="hidden" r:id="rId13"/>
  </sheets>
  <definedNames>
    <definedName name="dd_cyklus">#REF!</definedName>
    <definedName name="dd_oneoff">#REF!</definedName>
    <definedName name="_xlnm.Print_Area" localSheetId="0">'Summary indicators'!$A$1:$T$63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7" i="17" l="1"/>
  <c r="Q46" i="17" s="1"/>
  <c r="R47" i="17"/>
  <c r="R46" i="17" s="1"/>
  <c r="S47" i="17"/>
  <c r="S46" i="17" s="1"/>
  <c r="T47" i="17"/>
  <c r="U47" i="17"/>
  <c r="V47" i="17"/>
  <c r="V46" i="17" s="1"/>
  <c r="W47" i="17"/>
  <c r="W46" i="17" s="1"/>
  <c r="X47" i="17"/>
  <c r="X46" i="17" s="1"/>
  <c r="Y47" i="17"/>
  <c r="Q48" i="17"/>
  <c r="R48" i="17"/>
  <c r="S48" i="17"/>
  <c r="T48" i="17"/>
  <c r="U48" i="17"/>
  <c r="V48" i="17"/>
  <c r="W48" i="17"/>
  <c r="X48" i="17"/>
  <c r="Y48" i="17"/>
  <c r="Q50" i="17"/>
  <c r="R50" i="17"/>
  <c r="S50" i="17"/>
  <c r="T50" i="17"/>
  <c r="U50" i="17"/>
  <c r="V50" i="17"/>
  <c r="W50" i="17"/>
  <c r="X50" i="17"/>
  <c r="Y50" i="17"/>
  <c r="Q54" i="17"/>
  <c r="R54" i="17"/>
  <c r="S54" i="17"/>
  <c r="T54" i="17"/>
  <c r="U54" i="17"/>
  <c r="V54" i="17"/>
  <c r="W54" i="17"/>
  <c r="X54" i="17"/>
  <c r="Y54" i="17"/>
  <c r="A1" i="21"/>
  <c r="Q31" i="1"/>
  <c r="P31" i="1"/>
  <c r="O31" i="1"/>
  <c r="Y46" i="17" l="1"/>
  <c r="U46" i="17"/>
  <c r="T46" i="17"/>
  <c r="M31" i="1"/>
  <c r="L31" i="1"/>
  <c r="K31" i="1"/>
  <c r="U32" i="17" l="1"/>
  <c r="R33" i="17"/>
  <c r="T32" i="17"/>
  <c r="V33" i="17"/>
  <c r="X32" i="17"/>
  <c r="U39" i="17"/>
  <c r="W33" i="17"/>
  <c r="Y32" i="17"/>
  <c r="S39" i="17"/>
  <c r="T33" i="17"/>
  <c r="S33" i="17"/>
  <c r="V32" i="17"/>
  <c r="Q32" i="17"/>
  <c r="P32" i="17"/>
  <c r="R32" i="17"/>
  <c r="Y39" i="17"/>
  <c r="Q39" i="17"/>
  <c r="U33" i="17"/>
  <c r="W32" i="17"/>
  <c r="Y35" i="17"/>
  <c r="P39" i="17"/>
  <c r="W39" i="17"/>
  <c r="U35" i="17"/>
  <c r="Q35" i="17"/>
  <c r="P33" i="17"/>
  <c r="V39" i="17"/>
  <c r="T35" i="17"/>
  <c r="X33" i="17"/>
  <c r="X39" i="17"/>
  <c r="X35" i="17"/>
  <c r="T39" i="17"/>
  <c r="R39" i="17"/>
  <c r="R35" i="17"/>
  <c r="P35" i="17"/>
  <c r="Y33" i="17"/>
  <c r="Q33" i="17"/>
  <c r="S35" i="17"/>
  <c r="W35" i="17"/>
  <c r="S32" i="17"/>
  <c r="V35" i="17"/>
  <c r="T31" i="17" l="1"/>
  <c r="U31" i="17"/>
  <c r="V31" i="17"/>
  <c r="R31" i="17"/>
  <c r="W31" i="17"/>
  <c r="Y31" i="17"/>
  <c r="X31" i="17"/>
  <c r="S31" i="17"/>
  <c r="P31" i="17"/>
  <c r="Q31" i="17"/>
  <c r="I53" i="1" l="1"/>
  <c r="I54" i="1" l="1"/>
  <c r="A1" i="18" l="1"/>
  <c r="H54" i="1" l="1"/>
  <c r="H53" i="1"/>
  <c r="G53" i="1" l="1"/>
  <c r="G54" i="1"/>
  <c r="F53" i="1" l="1"/>
  <c r="F54" i="1" l="1"/>
  <c r="O35" i="17" l="1"/>
  <c r="O32" i="17"/>
  <c r="O39" i="17"/>
  <c r="O33" i="17"/>
  <c r="O31" i="17" l="1"/>
  <c r="E53" i="1"/>
  <c r="D53" i="1"/>
  <c r="C53" i="1"/>
  <c r="C54" i="1" l="1"/>
  <c r="D54" i="1"/>
  <c r="E54" i="1"/>
  <c r="A1" i="19"/>
  <c r="A1" i="13" l="1"/>
  <c r="A1" i="15" l="1"/>
  <c r="A1" i="10" l="1"/>
  <c r="A1" i="7" l="1"/>
  <c r="A1" i="5"/>
  <c r="A1" i="6"/>
  <c r="A1" i="17" l="1"/>
  <c r="A1" i="4"/>
  <c r="S26" i="5" l="1"/>
  <c r="M26" i="5"/>
  <c r="I26" i="5"/>
  <c r="P26" i="5"/>
  <c r="K26" i="5"/>
  <c r="O26" i="5"/>
  <c r="R26" i="5"/>
  <c r="E26" i="5"/>
  <c r="F26" i="5"/>
  <c r="D26" i="5"/>
  <c r="N26" i="5"/>
  <c r="Q26" i="5"/>
  <c r="J26" i="5"/>
  <c r="T26" i="5"/>
  <c r="G26" i="5"/>
  <c r="L26" i="5"/>
  <c r="H26" i="5"/>
  <c r="U26" i="5" l="1"/>
  <c r="V26" i="5" l="1"/>
  <c r="W26" i="5" l="1"/>
  <c r="X26" i="5" l="1"/>
  <c r="Y26" i="5" l="1"/>
  <c r="J31" i="1" l="1"/>
  <c r="X17" i="13" l="1"/>
  <c r="U24" i="15" l="1"/>
  <c r="P24" i="15"/>
  <c r="L24" i="15"/>
  <c r="I24" i="15"/>
  <c r="E24" i="15"/>
  <c r="Q24" i="15"/>
  <c r="O24" i="15"/>
  <c r="G24" i="15"/>
  <c r="R24" i="15"/>
  <c r="T24" i="15"/>
  <c r="N24" i="15"/>
  <c r="J24" i="15"/>
  <c r="K24" i="15"/>
  <c r="M24" i="15"/>
  <c r="H24" i="15"/>
  <c r="S24" i="15"/>
  <c r="F24" i="15"/>
  <c r="V24" i="15" l="1"/>
  <c r="C15" i="13" l="1"/>
  <c r="E15" i="13" l="1"/>
  <c r="I15" i="13"/>
  <c r="K15" i="13"/>
  <c r="O15" i="13"/>
  <c r="S15" i="13"/>
  <c r="U15" i="13"/>
  <c r="G15" i="13"/>
  <c r="Q15" i="13"/>
  <c r="M15" i="13"/>
  <c r="W15" i="13"/>
  <c r="Y15" i="13" l="1"/>
  <c r="AC15" i="13" l="1"/>
  <c r="AA15" i="13"/>
  <c r="AE15" i="13" l="1"/>
  <c r="AG15" i="13"/>
  <c r="AK15" i="13" l="1"/>
  <c r="AI15" i="13"/>
  <c r="AO15" i="13" l="1"/>
  <c r="AM15" i="13"/>
  <c r="T17" i="13" l="1"/>
  <c r="V17" i="13"/>
  <c r="W12" i="13"/>
  <c r="U12" i="13" l="1"/>
  <c r="N31" i="1"/>
  <c r="U9" i="13"/>
  <c r="U17" i="13"/>
  <c r="U18" i="13" s="1"/>
  <c r="D17" i="13"/>
  <c r="N17" i="13"/>
  <c r="F17" i="13"/>
  <c r="R17" i="13"/>
  <c r="J17" i="13"/>
  <c r="H17" i="13"/>
  <c r="P17" i="13"/>
  <c r="L17" i="13"/>
  <c r="S12" i="13"/>
  <c r="M12" i="13" l="1"/>
  <c r="E12" i="13"/>
  <c r="Q12" i="13"/>
  <c r="C12" i="13"/>
  <c r="O12" i="13"/>
  <c r="C9" i="13"/>
  <c r="E17" i="13"/>
  <c r="E18" i="13" s="1"/>
  <c r="E9" i="13"/>
  <c r="Q17" i="13"/>
  <c r="Q18" i="13" s="1"/>
  <c r="Q9" i="13"/>
  <c r="K12" i="13"/>
  <c r="K9" i="13"/>
  <c r="K17" i="13"/>
  <c r="K18" i="13" s="1"/>
  <c r="I9" i="13"/>
  <c r="I17" i="13"/>
  <c r="I18" i="13" s="1"/>
  <c r="I12" i="13"/>
  <c r="M17" i="13"/>
  <c r="M18" i="13" s="1"/>
  <c r="M9" i="13"/>
  <c r="S9" i="13"/>
  <c r="S17" i="13"/>
  <c r="S18" i="13" s="1"/>
  <c r="G9" i="13"/>
  <c r="G17" i="13"/>
  <c r="G18" i="13" s="1"/>
  <c r="C17" i="13"/>
  <c r="C18" i="13" s="1"/>
  <c r="G12" i="13"/>
  <c r="O9" i="13"/>
  <c r="O17" i="13"/>
  <c r="O18" i="13" s="1"/>
  <c r="W9" i="13"/>
  <c r="W17" i="13"/>
  <c r="W18" i="13" s="1"/>
  <c r="F65" i="5" l="1"/>
  <c r="L65" i="5"/>
  <c r="N65" i="5"/>
  <c r="J65" i="5"/>
  <c r="H65" i="5"/>
  <c r="P65" i="5"/>
  <c r="K65" i="5" l="1"/>
  <c r="I65" i="5"/>
  <c r="Q65" i="5"/>
  <c r="M65" i="5"/>
  <c r="G65" i="5"/>
  <c r="D65" i="5"/>
  <c r="C65" i="5"/>
  <c r="E65" i="5"/>
  <c r="O65" i="5"/>
  <c r="R65" i="5" l="1"/>
  <c r="S65" i="5" l="1"/>
  <c r="C41" i="1" l="1"/>
  <c r="C14" i="6"/>
  <c r="J20" i="15"/>
  <c r="G20" i="15"/>
  <c r="N20" i="15"/>
  <c r="S20" i="15"/>
  <c r="P20" i="15"/>
  <c r="H20" i="15"/>
  <c r="L20" i="15"/>
  <c r="M20" i="15"/>
  <c r="E20" i="15"/>
  <c r="R20" i="15"/>
  <c r="F20" i="15"/>
  <c r="K20" i="15"/>
  <c r="O20" i="15"/>
  <c r="U20" i="15"/>
  <c r="Q20" i="15"/>
  <c r="I20" i="15"/>
  <c r="T20" i="15"/>
  <c r="I14" i="6" l="1"/>
  <c r="J14" i="6" l="1"/>
  <c r="D14" i="6"/>
  <c r="E14" i="6"/>
  <c r="G14" i="6"/>
  <c r="F14" i="6"/>
  <c r="H14" i="6"/>
  <c r="V20" i="15"/>
  <c r="D41" i="1" l="1"/>
  <c r="W20" i="15" l="1"/>
  <c r="E41" i="1" l="1"/>
  <c r="X20" i="15" l="1"/>
  <c r="F41" i="1" l="1"/>
  <c r="Y20" i="15" l="1"/>
  <c r="G41" i="1" l="1"/>
  <c r="Z20" i="15" l="1"/>
  <c r="H41" i="1" l="1"/>
  <c r="AA20" i="15" l="1"/>
  <c r="I41" i="1" l="1"/>
  <c r="T65" i="5" l="1"/>
  <c r="U65" i="5" l="1"/>
  <c r="V65" i="5" l="1"/>
  <c r="W65" i="5" l="1"/>
  <c r="X65" i="5" l="1"/>
  <c r="Y65" i="5" l="1"/>
  <c r="K14" i="6" l="1"/>
  <c r="N14" i="6" l="1"/>
  <c r="P14" i="6"/>
  <c r="R14" i="6"/>
  <c r="O14" i="6"/>
  <c r="L14" i="6"/>
  <c r="Q14" i="6"/>
  <c r="M14" i="6"/>
  <c r="S14" i="6"/>
  <c r="T14" i="6" l="1"/>
  <c r="W24" i="15" l="1"/>
  <c r="X24" i="15" l="1"/>
  <c r="Y24" i="15" l="1"/>
  <c r="Z24" i="15" l="1"/>
  <c r="AA24" i="15" l="1"/>
  <c r="U14" i="6" l="1"/>
  <c r="V14" i="6" l="1"/>
  <c r="W14" i="6" l="1"/>
  <c r="X14" i="6" l="1"/>
  <c r="Y14" i="6" l="1"/>
  <c r="AL17" i="13" l="1"/>
  <c r="AH17" i="13"/>
  <c r="AD17" i="13"/>
  <c r="AP17" i="13"/>
  <c r="AN17" i="13"/>
  <c r="AB17" i="13"/>
  <c r="AJ17" i="13"/>
  <c r="AF17" i="13"/>
  <c r="AO17" i="13" l="1"/>
  <c r="AO18" i="13" s="1"/>
  <c r="AO9" i="13"/>
  <c r="AG17" i="13"/>
  <c r="AG18" i="13" s="1"/>
  <c r="AG9" i="13"/>
  <c r="AA17" i="13"/>
  <c r="AA18" i="13" s="1"/>
  <c r="AA9" i="13"/>
  <c r="AM9" i="13"/>
  <c r="AM17" i="13"/>
  <c r="AM18" i="13" s="1"/>
  <c r="AC17" i="13"/>
  <c r="AC18" i="13" s="1"/>
  <c r="AC9" i="13"/>
  <c r="AI17" i="13"/>
  <c r="AI18" i="13" s="1"/>
  <c r="AI9" i="13"/>
  <c r="Z17" i="13"/>
  <c r="AK17" i="13"/>
  <c r="AK18" i="13" s="1"/>
  <c r="AK9" i="13"/>
  <c r="AE9" i="13"/>
  <c r="AE17" i="13"/>
  <c r="AE18" i="13" s="1"/>
  <c r="Y17" i="13" l="1"/>
  <c r="Y18" i="13" s="1"/>
  <c r="Y9" i="13"/>
  <c r="E55" i="5" l="1"/>
  <c r="E16" i="6"/>
  <c r="R16" i="6"/>
  <c r="R55" i="5"/>
  <c r="J16" i="6"/>
  <c r="J55" i="5"/>
  <c r="N16" i="6"/>
  <c r="N55" i="5"/>
  <c r="AM12" i="13"/>
  <c r="O16" i="6"/>
  <c r="O55" i="5"/>
  <c r="F16" i="6"/>
  <c r="F55" i="5"/>
  <c r="G16" i="6"/>
  <c r="G55" i="5"/>
  <c r="C31" i="1"/>
  <c r="K16" i="6"/>
  <c r="K55" i="5"/>
  <c r="P55" i="5"/>
  <c r="P16" i="6"/>
  <c r="Q55" i="5"/>
  <c r="Q16" i="6"/>
  <c r="I55" i="5"/>
  <c r="I16" i="6"/>
  <c r="L55" i="5"/>
  <c r="L16" i="6"/>
  <c r="D55" i="5"/>
  <c r="D54" i="5" s="1"/>
  <c r="D16" i="6"/>
  <c r="H16" i="6"/>
  <c r="H55" i="5"/>
  <c r="AO12" i="13"/>
  <c r="M16" i="6"/>
  <c r="M55" i="5"/>
  <c r="C24" i="6"/>
  <c r="C55" i="5"/>
  <c r="C26" i="6"/>
  <c r="C16" i="6"/>
  <c r="N24" i="6"/>
  <c r="P24" i="6"/>
  <c r="K24" i="6"/>
  <c r="R24" i="6"/>
  <c r="S24" i="6"/>
  <c r="J24" i="6" l="1"/>
  <c r="E54" i="5"/>
  <c r="F54" i="5" s="1"/>
  <c r="G54" i="5" s="1"/>
  <c r="H54" i="5" s="1"/>
  <c r="I54" i="5" s="1"/>
  <c r="J54" i="5" s="1"/>
  <c r="K54" i="5" s="1"/>
  <c r="L54" i="5" s="1"/>
  <c r="M54" i="5" s="1"/>
  <c r="N54" i="5" s="1"/>
  <c r="O54" i="5" s="1"/>
  <c r="P54" i="5" s="1"/>
  <c r="Q54" i="5" s="1"/>
  <c r="R54" i="5" s="1"/>
  <c r="E24" i="6"/>
  <c r="G24" i="6"/>
  <c r="H24" i="6"/>
  <c r="D24" i="6"/>
  <c r="O24" i="6"/>
  <c r="I24" i="6"/>
  <c r="F24" i="6"/>
  <c r="S16" i="6"/>
  <c r="S55" i="5"/>
  <c r="L24" i="6"/>
  <c r="Q24" i="6"/>
  <c r="M24" i="6"/>
  <c r="S54" i="5" l="1"/>
  <c r="AK12" i="13" l="1"/>
  <c r="Y12" i="13" l="1"/>
  <c r="AI12" i="13"/>
  <c r="AE12" i="13" l="1"/>
  <c r="AA12" i="13"/>
  <c r="AG12" i="13"/>
  <c r="AC12" i="13"/>
  <c r="D31" i="1" l="1"/>
  <c r="E31" i="1" l="1"/>
  <c r="T24" i="6"/>
  <c r="T55" i="5"/>
  <c r="T54" i="5" s="1"/>
  <c r="T16" i="6"/>
  <c r="T26" i="6"/>
  <c r="U24" i="6" l="1"/>
  <c r="U55" i="5"/>
  <c r="U54" i="5" s="1"/>
  <c r="U26" i="6"/>
  <c r="U16" i="6"/>
  <c r="F31" i="1"/>
  <c r="V24" i="6" l="1"/>
  <c r="V26" i="6"/>
  <c r="V16" i="6"/>
  <c r="V55" i="5"/>
  <c r="V54" i="5" s="1"/>
  <c r="G31" i="1"/>
  <c r="W24" i="6" l="1"/>
  <c r="W26" i="6"/>
  <c r="W16" i="6"/>
  <c r="W55" i="5"/>
  <c r="W54" i="5" s="1"/>
  <c r="H31" i="1"/>
  <c r="X55" i="5" l="1"/>
  <c r="X54" i="5" s="1"/>
  <c r="X26" i="6"/>
  <c r="X24" i="6"/>
  <c r="X16" i="6"/>
  <c r="I31" i="1"/>
  <c r="Y55" i="5" l="1"/>
  <c r="Y54" i="5" s="1"/>
  <c r="Y26" i="6"/>
  <c r="Y16" i="6"/>
  <c r="Y24" i="6"/>
  <c r="H26" i="6" l="1"/>
  <c r="S26" i="6"/>
  <c r="E26" i="6"/>
  <c r="I26" i="6"/>
  <c r="O26" i="6"/>
  <c r="N26" i="6"/>
  <c r="Q26" i="6"/>
  <c r="F26" i="6" l="1"/>
  <c r="J26" i="6"/>
  <c r="P26" i="6"/>
  <c r="K26" i="6"/>
  <c r="G26" i="6"/>
  <c r="L26" i="6"/>
  <c r="M26" i="6"/>
  <c r="R26" i="6"/>
  <c r="D26" i="6"/>
</calcChain>
</file>

<file path=xl/sharedStrings.xml><?xml version="1.0" encoding="utf-8"?>
<sst xmlns="http://schemas.openxmlformats.org/spreadsheetml/2006/main" count="1141" uniqueCount="226">
  <si>
    <t>Q1</t>
  </si>
  <si>
    <t>Q2</t>
  </si>
  <si>
    <t>Q3</t>
  </si>
  <si>
    <t>Q4</t>
  </si>
  <si>
    <t>-</t>
  </si>
  <si>
    <t>*</t>
  </si>
  <si>
    <t>Regulované ceny</t>
  </si>
  <si>
    <t>Trhové služby</t>
  </si>
  <si>
    <t>Obchodovateľné tovary</t>
  </si>
  <si>
    <t>Ceny potravín</t>
  </si>
  <si>
    <t>Ceny palív</t>
  </si>
  <si>
    <t>Aktuálna váha jednotlivých zložiek na indexe spotrebiteľských cien (CPI)</t>
  </si>
  <si>
    <t>Volkswagen</t>
  </si>
  <si>
    <t>Volvo</t>
  </si>
  <si>
    <t>76th meeting of the Macroeconomic Forecast Committee, September 15 2026</t>
  </si>
  <si>
    <t>Summary indicators</t>
  </si>
  <si>
    <t>percentual change unless otherwise noted</t>
  </si>
  <si>
    <t>Compulsory indicators</t>
  </si>
  <si>
    <t>Q-o-Q changes</t>
  </si>
  <si>
    <t>YoY changes</t>
  </si>
  <si>
    <t>actual</t>
  </si>
  <si>
    <t>forecast</t>
  </si>
  <si>
    <t>Real economy</t>
  </si>
  <si>
    <t>Gross domestic product, constant prices</t>
  </si>
  <si>
    <t>Private consumption, constant prices</t>
  </si>
  <si>
    <t>Gross fixed capital production, constant prices</t>
  </si>
  <si>
    <t>Public consumption, constant prices</t>
  </si>
  <si>
    <t>Export of goods and services, constant prices</t>
  </si>
  <si>
    <t>Import of goods and services, constant prices</t>
  </si>
  <si>
    <t>Nominal activity</t>
  </si>
  <si>
    <t>Gross domestic product, current prices</t>
  </si>
  <si>
    <t>Private consumption, current prices</t>
  </si>
  <si>
    <t>Nominal production</t>
  </si>
  <si>
    <t>Gross domestic product, bn EUR</t>
  </si>
  <si>
    <t>Employment</t>
  </si>
  <si>
    <t>Employment (stat. evidence)</t>
  </si>
  <si>
    <t>Employment (ESA)</t>
  </si>
  <si>
    <t>Average wage</t>
  </si>
  <si>
    <t>Nominal average wage</t>
  </si>
  <si>
    <t>Real average wage</t>
  </si>
  <si>
    <t>Unemployment</t>
  </si>
  <si>
    <t>Unemployment rate (LFS)</t>
  </si>
  <si>
    <t>No. of unemployed (LFS, thousands)</t>
  </si>
  <si>
    <t>Price inflation</t>
  </si>
  <si>
    <t>Consumer price index (CPI)</t>
  </si>
  <si>
    <t>Weighted bases for budget revenues</t>
  </si>
  <si>
    <t>Households</t>
  </si>
  <si>
    <t>Gross disposable income</t>
  </si>
  <si>
    <t>Saving rate (% of disposable income)</t>
  </si>
  <si>
    <t>Supply side</t>
  </si>
  <si>
    <t>Potential output</t>
  </si>
  <si>
    <t>Output gap (% of pot. output)</t>
  </si>
  <si>
    <t>External sector</t>
  </si>
  <si>
    <t>Gross domestic product, Eurozone</t>
  </si>
  <si>
    <t>Inflation, Eurozone (HICP)</t>
  </si>
  <si>
    <t>Macroeconomic bases for budget revenues (weights of indicators depend on share of individual taxes on total revenue)</t>
  </si>
  <si>
    <t>Wage base (employment + nominal wages)</t>
  </si>
  <si>
    <t>Nominal private consumption</t>
  </si>
  <si>
    <t>Real private consumption</t>
  </si>
  <si>
    <t>Nominal GDP</t>
  </si>
  <si>
    <t>Real GDP</t>
  </si>
  <si>
    <t>External environment and financial sector</t>
  </si>
  <si>
    <t>External demand (weighted GDP)</t>
  </si>
  <si>
    <t>External demand (weighted imports)</t>
  </si>
  <si>
    <t>Gross domestic product, Germany</t>
  </si>
  <si>
    <t>EURIBOR 3M (average)</t>
  </si>
  <si>
    <t>ECB key rate (average)</t>
  </si>
  <si>
    <t>10 year bond yields SK (average)</t>
  </si>
  <si>
    <t>10 year bond yields DE (average)</t>
  </si>
  <si>
    <t>Oil price (€ per barrel)</t>
  </si>
  <si>
    <t>Exchange rate, units $ per € (average)</t>
  </si>
  <si>
    <t>Nominal effective exchange rate</t>
  </si>
  <si>
    <t>EUR/USD, end of year</t>
  </si>
  <si>
    <t>EUR/CZK, end of year</t>
  </si>
  <si>
    <t>EUR/CHF, end of year</t>
  </si>
  <si>
    <t>EUR/JPY, end of year</t>
  </si>
  <si>
    <t>Total deposits (bn EUR)</t>
  </si>
  <si>
    <t>Interest rate on deposits (%)</t>
  </si>
  <si>
    <t>Weighted average of growth of most important trading partners: Eurozone, Czechia, Hungary, Poland</t>
  </si>
  <si>
    <t>Gross domestic product</t>
  </si>
  <si>
    <t>GDP in constant prices</t>
  </si>
  <si>
    <t>GDP (bn €)</t>
  </si>
  <si>
    <t xml:space="preserve">   growth</t>
  </si>
  <si>
    <t>Households' consumption (bn €)</t>
  </si>
  <si>
    <t>NPISHs' consumption (bn €)</t>
  </si>
  <si>
    <t>Public consumption (bn €)</t>
  </si>
  <si>
    <t>Gross fixed capital formation (bn €)</t>
  </si>
  <si>
    <t>Export of goods and services (bn €)</t>
  </si>
  <si>
    <t xml:space="preserve">  growth</t>
  </si>
  <si>
    <t>Import of goods and services (bn €)</t>
  </si>
  <si>
    <t>GDP in current prices</t>
  </si>
  <si>
    <t>GDP - contributions to growth</t>
  </si>
  <si>
    <t>Domestic demand</t>
  </si>
  <si>
    <t>Private consumption</t>
  </si>
  <si>
    <t>Public consumption</t>
  </si>
  <si>
    <t>Gross fixed capital formation</t>
  </si>
  <si>
    <t>Changes in inventories</t>
  </si>
  <si>
    <t>External demand</t>
  </si>
  <si>
    <t>GFCF - contributions to growth</t>
  </si>
  <si>
    <t>Private investment</t>
  </si>
  <si>
    <t>Core investment</t>
  </si>
  <si>
    <t>EU funds</t>
  </si>
  <si>
    <t>RRP</t>
  </si>
  <si>
    <t>Public investment</t>
  </si>
  <si>
    <t>Nominal labor productivity</t>
  </si>
  <si>
    <t>Real labor productivity</t>
  </si>
  <si>
    <t>Unit labor costs</t>
  </si>
  <si>
    <t>Potential employment</t>
  </si>
  <si>
    <t>Potential product</t>
  </si>
  <si>
    <t>Output gap (% of pot. product)</t>
  </si>
  <si>
    <t>General government and drawing of EU funds</t>
  </si>
  <si>
    <t>General government</t>
  </si>
  <si>
    <t>Government final consumption (bn €)</t>
  </si>
  <si>
    <t>Government fixed investments (bn €)</t>
  </si>
  <si>
    <t>Government intermediate consumption (bn €)</t>
  </si>
  <si>
    <t>Compensation of employees (bn €)</t>
  </si>
  <si>
    <t>Other taxes on production (bn €)</t>
  </si>
  <si>
    <t>Social transfers in kind (bn €)</t>
  </si>
  <si>
    <t>Consumption of fixed capital (bn €)</t>
  </si>
  <si>
    <t>Market production (bn €)</t>
  </si>
  <si>
    <t>Drawing of EU funds</t>
  </si>
  <si>
    <t>EU funds total (mil €)</t>
  </si>
  <si>
    <t xml:space="preserve">    - within GG sector</t>
  </si>
  <si>
    <t xml:space="preserve">    - outside of GG sector</t>
  </si>
  <si>
    <t>Current expenditures (mil €)</t>
  </si>
  <si>
    <t>Capital expenditures (mil €)</t>
  </si>
  <si>
    <t>Cofinancing of EU funds</t>
  </si>
  <si>
    <t>Drawing of RRP funds incl. VAT (mil. EUR)</t>
  </si>
  <si>
    <t>Public compensations</t>
  </si>
  <si>
    <t>Public intermediate consumption</t>
  </si>
  <si>
    <t>Public investments</t>
  </si>
  <si>
    <t>Social transfers in kind</t>
  </si>
  <si>
    <t>Social transfers</t>
  </si>
  <si>
    <t>Private compensations</t>
  </si>
  <si>
    <t>Private intermediate consumption</t>
  </si>
  <si>
    <t>Private investments</t>
  </si>
  <si>
    <t>Household investments</t>
  </si>
  <si>
    <t>Drawing of RRP funds excl. VAT (mil. EUR)</t>
  </si>
  <si>
    <t>Gross disposable income, current prices (bn €)</t>
  </si>
  <si>
    <t>Net disposable income per member of household, current prices (Q1 t/Q1 t-1)</t>
  </si>
  <si>
    <t>Gross disposable income, constant prices (bn €)</t>
  </si>
  <si>
    <t>Net disposable income per member of household, constant prices (Q1 t/Q1 t-1)</t>
  </si>
  <si>
    <t>Wage base, current prices (bn €)</t>
  </si>
  <si>
    <t>Compensation per employee, current prices (bn €)</t>
  </si>
  <si>
    <t>Wage base, constant prices (bn €)</t>
  </si>
  <si>
    <t>Compensation per employee, constant prices (bn €)</t>
  </si>
  <si>
    <t>Labor market</t>
  </si>
  <si>
    <t>Employment (ESA), thousand persons</t>
  </si>
  <si>
    <t>Private sector (ESA), thousand persons</t>
  </si>
  <si>
    <t>Public sector (ESA), thousand persons</t>
  </si>
  <si>
    <t>Employment (LFS), thousand persons</t>
  </si>
  <si>
    <t>Self-employed (LFS), thousand persons</t>
  </si>
  <si>
    <t>Employment (stat. evidence), thousand persons</t>
  </si>
  <si>
    <t>Foreign workers, thousand persons</t>
  </si>
  <si>
    <t>Population</t>
  </si>
  <si>
    <t>Labor force</t>
  </si>
  <si>
    <t>Participation rate (% of population aged 15+)</t>
  </si>
  <si>
    <t>Participation rate (% of population aged 15-64)</t>
  </si>
  <si>
    <t>Unemployment (LFS), thousand persons</t>
  </si>
  <si>
    <t>Registered unemployment rate (Office of labor, social affairs and family)</t>
  </si>
  <si>
    <t>Disposable unemployment rate (Office of labor, social affairs and family)</t>
  </si>
  <si>
    <t>Nominal average wage (€)</t>
  </si>
  <si>
    <t>Real average wage (€)</t>
  </si>
  <si>
    <t>Private sector wage (€)</t>
  </si>
  <si>
    <t>Public sector wage (€)</t>
  </si>
  <si>
    <t>NAIRU estimate (LFS)</t>
  </si>
  <si>
    <t>Unemployment gap (ESA)</t>
  </si>
  <si>
    <t>Wage share (% of GDP)</t>
  </si>
  <si>
    <t>Compensation share (% of GDP)</t>
  </si>
  <si>
    <t>Consumer inflation</t>
  </si>
  <si>
    <t xml:space="preserve">Consumer inflation (CPI) </t>
  </si>
  <si>
    <t xml:space="preserve">   Regulated prices</t>
  </si>
  <si>
    <t>Core inflation</t>
  </si>
  <si>
    <t xml:space="preserve">   Food prices</t>
  </si>
  <si>
    <t>Net inflation</t>
  </si>
  <si>
    <t xml:space="preserve">   Fuel prices</t>
  </si>
  <si>
    <t xml:space="preserve">   Prices of tradables</t>
  </si>
  <si>
    <t xml:space="preserve">   Prices of market services</t>
  </si>
  <si>
    <t xml:space="preserve">Consumer inflation (HICP) </t>
  </si>
  <si>
    <t>Pensioner inflation</t>
  </si>
  <si>
    <t>Low-income inflation (April (t) / April (t-1))</t>
  </si>
  <si>
    <t>Price deflators</t>
  </si>
  <si>
    <t>GDP deflator</t>
  </si>
  <si>
    <t>Private consumption deflator</t>
  </si>
  <si>
    <t>Public consumption deflator</t>
  </si>
  <si>
    <t>Fixed investment deflator</t>
  </si>
  <si>
    <t>Export of goods and services deflator</t>
  </si>
  <si>
    <t>Import of goods and services deflator</t>
  </si>
  <si>
    <t>Terms of trade (goods and services)</t>
  </si>
  <si>
    <t>Balance of payments</t>
  </si>
  <si>
    <t>Balance of goods (% of GDP)</t>
  </si>
  <si>
    <t>Balance of services (% of GDP)</t>
  </si>
  <si>
    <t>Balance of primary income (% of GDP)</t>
  </si>
  <si>
    <t>Balance of secondary income (% of GDP)</t>
  </si>
  <si>
    <t>Current account balance (% of GDP)</t>
  </si>
  <si>
    <t>Non-standard macrobases</t>
  </si>
  <si>
    <t>bn € unless otherwise noted</t>
  </si>
  <si>
    <t>Base</t>
  </si>
  <si>
    <t>Tax</t>
  </si>
  <si>
    <t>Import of goods, current prices</t>
  </si>
  <si>
    <t>International trade</t>
  </si>
  <si>
    <t>GDP (t-2), constant prices</t>
  </si>
  <si>
    <t>Real estate</t>
  </si>
  <si>
    <t>GDP without compensation, current prices</t>
  </si>
  <si>
    <t>CIT</t>
  </si>
  <si>
    <t>Net operating surplus, current prices</t>
  </si>
  <si>
    <t>Adjusted households' consumption, current prices</t>
  </si>
  <si>
    <t>VAT</t>
  </si>
  <si>
    <t>GG intermediate consumption - VAT payers</t>
  </si>
  <si>
    <t>GG intermediate consumption - VAT non-payers</t>
  </si>
  <si>
    <t>GG GFCF - VAT payers</t>
  </si>
  <si>
    <t>GG GFCF - VAT non-payers</t>
  </si>
  <si>
    <t>Emission allowance EU ETS (€/ton)</t>
  </si>
  <si>
    <t>Semiannual data</t>
  </si>
  <si>
    <t>Consumer inflation (CPI)</t>
  </si>
  <si>
    <t xml:space="preserve">   half-year</t>
  </si>
  <si>
    <t>Average nominal wage</t>
  </si>
  <si>
    <t>Average real wage</t>
  </si>
  <si>
    <t>Quarterly macrobases</t>
  </si>
  <si>
    <t>GDP, current prices (bn €)</t>
  </si>
  <si>
    <t>GDP, constant prices (bn €)</t>
  </si>
  <si>
    <t>Private consumption, current prices (bn €)</t>
  </si>
  <si>
    <t>Private consumption, constant prices (bn €)</t>
  </si>
  <si>
    <t>GDP without compensation, current prices (bn €)</t>
  </si>
  <si>
    <t>Import of goods, current prices (bn €)</t>
  </si>
  <si>
    <t>Net operating surplus (bn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</si>
</sst>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S_k_-;\-* #,##0.00\ _S_k_-;_-* &quot;-&quot;??\ _S_k_-;_-@_-"/>
    <numFmt numFmtId="165" formatCode="0.0"/>
    <numFmt numFmtId="166" formatCode="0.0%"/>
    <numFmt numFmtId="167" formatCode="_-* #,##0.00\ _S_k_-;\-* #,##0.00\ _S_k_-;_-* \-??\ _S_k_-;_-@_-"/>
    <numFmt numFmtId="168" formatCode="0.00000"/>
    <numFmt numFmtId="169" formatCode="#,##0.0"/>
    <numFmt numFmtId="170" formatCode="0.000"/>
    <numFmt numFmtId="171" formatCode="0.0000"/>
  </numFmts>
  <fonts count="82" x14ac:knownFonts="1"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Courier"/>
      <family val="1"/>
      <charset val="238"/>
    </font>
    <font>
      <b/>
      <sz val="10"/>
      <color indexed="8"/>
      <name val="Arial"/>
      <family val="2"/>
    </font>
    <font>
      <u/>
      <sz val="10"/>
      <color theme="10"/>
      <name val="Arial Narrow"/>
      <family val="2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sz val="11"/>
      <name val="Times New Roman"/>
      <family val="1"/>
      <charset val="238"/>
    </font>
    <font>
      <sz val="10"/>
      <color indexed="8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Times New Roman"/>
      <family val="1"/>
      <charset val="238"/>
    </font>
    <font>
      <sz val="10"/>
      <name val="Arial"/>
      <family val="2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</font>
    <font>
      <b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8"/>
      <name val="Times New Roman"/>
      <family val="1"/>
      <charset val="238"/>
    </font>
    <font>
      <i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0"/>
      <name val="Times New Roman"/>
      <family val="1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8"/>
      <name val="Times New Roman"/>
      <family val="1"/>
      <charset val="238"/>
    </font>
    <font>
      <i/>
      <sz val="14"/>
      <color indexed="8"/>
      <name val="Times New Roman"/>
      <family val="1"/>
      <charset val="23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71">
    <xf numFmtId="0" fontId="0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7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4" fontId="8" fillId="33" borderId="16" applyNumberFormat="0" applyProtection="0">
      <alignment vertical="center"/>
    </xf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11" fillId="0" borderId="0"/>
    <xf numFmtId="0" fontId="3" fillId="0" borderId="0">
      <alignment vertical="center"/>
    </xf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0" fillId="0" borderId="0"/>
    <xf numFmtId="9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3" fillId="0" borderId="0"/>
    <xf numFmtId="9" fontId="6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3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/>
    <xf numFmtId="0" fontId="3" fillId="0" borderId="0">
      <alignment vertical="center"/>
    </xf>
    <xf numFmtId="0" fontId="3" fillId="0" borderId="0" applyNumberFormat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0" fillId="32" borderId="0" applyNumberFormat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1" fillId="0" borderId="0"/>
    <xf numFmtId="0" fontId="31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32" fillId="0" borderId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4" fillId="0" borderId="0">
      <alignment vertical="center"/>
    </xf>
    <xf numFmtId="9" fontId="3" fillId="0" borderId="0" applyFont="0" applyFill="0" applyBorder="0" applyAlignment="0" applyProtection="0"/>
    <xf numFmtId="0" fontId="36" fillId="46" borderId="0" applyNumberFormat="0" applyBorder="0" applyAlignment="0" applyProtection="0"/>
    <xf numFmtId="0" fontId="35" fillId="40" borderId="0" applyNumberFormat="0" applyBorder="0" applyAlignment="0" applyProtection="0"/>
    <xf numFmtId="0" fontId="36" fillId="42" borderId="0" applyNumberFormat="0" applyBorder="0" applyAlignment="0" applyProtection="0"/>
    <xf numFmtId="0" fontId="3" fillId="0" borderId="0"/>
    <xf numFmtId="0" fontId="41" fillId="36" borderId="0" applyNumberFormat="0" applyBorder="0" applyAlignment="0" applyProtection="0"/>
    <xf numFmtId="0" fontId="3" fillId="0" borderId="0"/>
    <xf numFmtId="0" fontId="35" fillId="54" borderId="23" applyNumberFormat="0" applyFont="0" applyAlignment="0" applyProtection="0"/>
    <xf numFmtId="0" fontId="3" fillId="0" borderId="0"/>
    <xf numFmtId="0" fontId="50" fillId="0" borderId="2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9" fillId="53" borderId="18" applyNumberFormat="0" applyAlignment="0" applyProtection="0"/>
    <xf numFmtId="0" fontId="31" fillId="0" borderId="0"/>
    <xf numFmtId="0" fontId="3" fillId="0" borderId="0"/>
    <xf numFmtId="9" fontId="3" fillId="0" borderId="0" applyFont="0" applyFill="0" applyBorder="0" applyAlignment="0" applyProtection="0"/>
    <xf numFmtId="0" fontId="36" fillId="45" borderId="0" applyNumberFormat="0" applyBorder="0" applyAlignment="0" applyProtection="0"/>
    <xf numFmtId="0" fontId="35" fillId="36" borderId="0" applyNumberFormat="0" applyBorder="0" applyAlignment="0" applyProtection="0"/>
    <xf numFmtId="0" fontId="36" fillId="50" borderId="0" applyNumberFormat="0" applyBorder="0" applyAlignment="0" applyProtection="0"/>
    <xf numFmtId="0" fontId="3" fillId="0" borderId="0"/>
    <xf numFmtId="0" fontId="3" fillId="0" borderId="0"/>
    <xf numFmtId="0" fontId="35" fillId="40" borderId="0" applyNumberFormat="0" applyBorder="0" applyAlignment="0" applyProtection="0"/>
    <xf numFmtId="0" fontId="3" fillId="0" borderId="0"/>
    <xf numFmtId="0" fontId="45" fillId="39" borderId="17" applyNumberFormat="0" applyAlignment="0" applyProtection="0"/>
    <xf numFmtId="0" fontId="3" fillId="0" borderId="0"/>
    <xf numFmtId="0" fontId="35" fillId="42" borderId="0" applyNumberFormat="0" applyBorder="0" applyAlignment="0" applyProtection="0"/>
    <xf numFmtId="0" fontId="3" fillId="0" borderId="0"/>
    <xf numFmtId="0" fontId="46" fillId="0" borderId="22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5" fillId="37" borderId="0" applyNumberFormat="0" applyBorder="0" applyAlignment="0" applyProtection="0"/>
    <xf numFmtId="0" fontId="35" fillId="35" borderId="0" applyNumberFormat="0" applyBorder="0" applyAlignment="0" applyProtection="0"/>
    <xf numFmtId="0" fontId="48" fillId="52" borderId="24" applyNumberFormat="0" applyAlignment="0" applyProtection="0"/>
    <xf numFmtId="0" fontId="44" fillId="0" borderId="21" applyNumberFormat="0" applyFill="0" applyAlignment="0" applyProtection="0"/>
    <xf numFmtId="0" fontId="35" fillId="43" borderId="0" applyNumberFormat="0" applyBorder="0" applyAlignment="0" applyProtection="0"/>
    <xf numFmtId="0" fontId="42" fillId="0" borderId="19" applyNumberFormat="0" applyFill="0" applyAlignment="0" applyProtection="0"/>
    <xf numFmtId="0" fontId="35" fillId="41" borderId="0" applyNumberFormat="0" applyBorder="0" applyAlignment="0" applyProtection="0"/>
    <xf numFmtId="0" fontId="3" fillId="0" borderId="0"/>
    <xf numFmtId="0" fontId="36" fillId="48" borderId="0" applyNumberFormat="0" applyBorder="0" applyAlignment="0" applyProtection="0"/>
    <xf numFmtId="0" fontId="38" fillId="52" borderId="17" applyNumberFormat="0" applyAlignment="0" applyProtection="0"/>
    <xf numFmtId="0" fontId="35" fillId="38" borderId="0" applyNumberFormat="0" applyBorder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36" fillId="46" borderId="0" applyNumberFormat="0" applyBorder="0" applyAlignment="0" applyProtection="0"/>
    <xf numFmtId="0" fontId="36" fillId="4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9" fillId="0" borderId="0" applyNumberFormat="0" applyFill="0" applyBorder="0" applyAlignment="0" applyProtection="0"/>
    <xf numFmtId="0" fontId="36" fillId="51" borderId="0" applyNumberFormat="0" applyBorder="0" applyAlignment="0" applyProtection="0"/>
    <xf numFmtId="0" fontId="3" fillId="0" borderId="0"/>
    <xf numFmtId="0" fontId="35" fillId="37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6" fillId="49" borderId="0" applyNumberFormat="0" applyBorder="0" applyAlignment="0" applyProtection="0"/>
    <xf numFmtId="0" fontId="40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35" borderId="0" applyNumberFormat="0" applyBorder="0" applyAlignment="0" applyProtection="0"/>
    <xf numFmtId="0" fontId="36" fillId="47" borderId="0" applyNumberFormat="0" applyBorder="0" applyAlignment="0" applyProtection="0"/>
    <xf numFmtId="0" fontId="36" fillId="44" borderId="0" applyNumberFormat="0" applyBorder="0" applyAlignment="0" applyProtection="0"/>
    <xf numFmtId="9" fontId="3" fillId="0" borderId="0" applyFont="0" applyFill="0" applyBorder="0" applyAlignment="0" applyProtection="0"/>
    <xf numFmtId="0" fontId="47" fillId="33" borderId="0" applyNumberFormat="0" applyBorder="0" applyAlignment="0" applyProtection="0"/>
    <xf numFmtId="0" fontId="35" fillId="34" borderId="0" applyNumberFormat="0" applyBorder="0" applyAlignment="0" applyProtection="0"/>
    <xf numFmtId="0" fontId="3" fillId="0" borderId="0"/>
    <xf numFmtId="0" fontId="33" fillId="0" borderId="0"/>
    <xf numFmtId="167" fontId="3" fillId="0" borderId="0" applyFill="0" applyBorder="0" applyAlignment="0" applyProtection="0"/>
    <xf numFmtId="0" fontId="4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3" fillId="0" borderId="0"/>
    <xf numFmtId="0" fontId="36" fillId="45" borderId="0" applyNumberFormat="0" applyBorder="0" applyAlignment="0" applyProtection="0"/>
    <xf numFmtId="0" fontId="35" fillId="39" borderId="0" applyNumberFormat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0" borderId="0">
      <alignment vertical="center"/>
    </xf>
    <xf numFmtId="9" fontId="3" fillId="0" borderId="0" applyFont="0" applyFill="0" applyBorder="0" applyAlignment="0" applyProtection="0"/>
    <xf numFmtId="0" fontId="4" fillId="0" borderId="0"/>
    <xf numFmtId="9" fontId="33" fillId="0" borderId="0" applyFont="0" applyFill="0" applyBorder="0" applyAlignment="0" applyProtection="0"/>
    <xf numFmtId="0" fontId="3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14" applyNumberFormat="0" applyFont="0" applyAlignment="0" applyProtection="0"/>
  </cellStyleXfs>
  <cellXfs count="383">
    <xf numFmtId="0" fontId="0" fillId="0" borderId="0" xfId="0"/>
    <xf numFmtId="0" fontId="2" fillId="55" borderId="5" xfId="0" applyFont="1" applyFill="1" applyBorder="1" applyAlignment="1">
      <alignment horizontal="center"/>
    </xf>
    <xf numFmtId="0" fontId="2" fillId="55" borderId="3" xfId="0" applyFont="1" applyFill="1" applyBorder="1" applyAlignment="1">
      <alignment horizontal="center"/>
    </xf>
    <xf numFmtId="0" fontId="2" fillId="55" borderId="1" xfId="0" applyFont="1" applyFill="1" applyBorder="1" applyAlignment="1">
      <alignment horizontal="center"/>
    </xf>
    <xf numFmtId="0" fontId="52" fillId="0" borderId="2" xfId="0" applyFont="1" applyBorder="1"/>
    <xf numFmtId="0" fontId="56" fillId="0" borderId="2" xfId="0" applyFont="1" applyBorder="1"/>
    <xf numFmtId="0" fontId="55" fillId="0" borderId="1" xfId="0" applyFont="1" applyBorder="1" applyAlignment="1">
      <alignment horizontal="center"/>
    </xf>
    <xf numFmtId="0" fontId="58" fillId="0" borderId="0" xfId="0" applyFont="1"/>
    <xf numFmtId="0" fontId="58" fillId="0" borderId="36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58" fillId="0" borderId="4" xfId="0" applyFont="1" applyBorder="1"/>
    <xf numFmtId="0" fontId="58" fillId="0" borderId="2" xfId="0" applyFont="1" applyBorder="1"/>
    <xf numFmtId="0" fontId="59" fillId="0" borderId="2" xfId="0" applyFont="1" applyBorder="1"/>
    <xf numFmtId="165" fontId="59" fillId="0" borderId="4" xfId="0" applyNumberFormat="1" applyFont="1" applyBorder="1" applyAlignment="1">
      <alignment horizontal="center"/>
    </xf>
    <xf numFmtId="165" fontId="59" fillId="0" borderId="0" xfId="0" applyNumberFormat="1" applyFont="1" applyAlignment="1">
      <alignment horizontal="center"/>
    </xf>
    <xf numFmtId="165" fontId="59" fillId="0" borderId="2" xfId="0" applyNumberFormat="1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59" fillId="0" borderId="2" xfId="0" applyFont="1" applyBorder="1" applyAlignment="1">
      <alignment horizontal="center"/>
    </xf>
    <xf numFmtId="0" fontId="59" fillId="0" borderId="0" xfId="0" applyFont="1"/>
    <xf numFmtId="0" fontId="58" fillId="0" borderId="4" xfId="0" applyFont="1" applyBorder="1" applyAlignment="1">
      <alignment horizontal="center"/>
    </xf>
    <xf numFmtId="165" fontId="59" fillId="0" borderId="5" xfId="0" applyNumberFormat="1" applyFont="1" applyBorder="1" applyAlignment="1">
      <alignment horizontal="center"/>
    </xf>
    <xf numFmtId="165" fontId="59" fillId="0" borderId="1" xfId="0" applyNumberFormat="1" applyFont="1" applyBorder="1" applyAlignment="1">
      <alignment horizontal="center"/>
    </xf>
    <xf numFmtId="165" fontId="59" fillId="0" borderId="3" xfId="0" applyNumberFormat="1" applyFont="1" applyBorder="1" applyAlignment="1">
      <alignment horizontal="center"/>
    </xf>
    <xf numFmtId="165" fontId="58" fillId="0" borderId="36" xfId="0" applyNumberFormat="1" applyFont="1" applyBorder="1" applyAlignment="1">
      <alignment horizontal="center"/>
    </xf>
    <xf numFmtId="165" fontId="58" fillId="0" borderId="35" xfId="0" applyNumberFormat="1" applyFont="1" applyBorder="1" applyAlignment="1">
      <alignment horizontal="center"/>
    </xf>
    <xf numFmtId="165" fontId="59" fillId="0" borderId="36" xfId="0" applyNumberFormat="1" applyFont="1" applyBorder="1" applyAlignment="1">
      <alignment horizontal="center"/>
    </xf>
    <xf numFmtId="165" fontId="59" fillId="0" borderId="35" xfId="0" applyNumberFormat="1" applyFont="1" applyBorder="1" applyAlignment="1">
      <alignment horizontal="center"/>
    </xf>
    <xf numFmtId="165" fontId="58" fillId="0" borderId="4" xfId="0" applyNumberFormat="1" applyFont="1" applyBorder="1" applyAlignment="1">
      <alignment horizontal="center"/>
    </xf>
    <xf numFmtId="165" fontId="58" fillId="0" borderId="0" xfId="0" applyNumberFormat="1" applyFont="1" applyAlignment="1">
      <alignment horizontal="center"/>
    </xf>
    <xf numFmtId="165" fontId="58" fillId="0" borderId="2" xfId="0" applyNumberFormat="1" applyFont="1" applyBorder="1" applyAlignment="1">
      <alignment horizontal="center"/>
    </xf>
    <xf numFmtId="0" fontId="58" fillId="0" borderId="3" xfId="0" applyFont="1" applyBorder="1"/>
    <xf numFmtId="0" fontId="58" fillId="0" borderId="5" xfId="0" applyFont="1" applyBorder="1"/>
    <xf numFmtId="0" fontId="58" fillId="0" borderId="1" xfId="0" applyFont="1" applyBorder="1"/>
    <xf numFmtId="0" fontId="58" fillId="0" borderId="34" xfId="0" applyFont="1" applyBorder="1" applyAlignment="1">
      <alignment horizontal="center"/>
    </xf>
    <xf numFmtId="0" fontId="58" fillId="0" borderId="35" xfId="0" applyFont="1" applyBorder="1" applyAlignment="1">
      <alignment horizontal="right"/>
    </xf>
    <xf numFmtId="0" fontId="58" fillId="0" borderId="36" xfId="0" applyFont="1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63" fillId="0" borderId="0" xfId="0" applyFont="1" applyAlignment="1">
      <alignment horizontal="center"/>
    </xf>
    <xf numFmtId="0" fontId="63" fillId="0" borderId="2" xfId="0" applyFont="1" applyBorder="1" applyAlignment="1">
      <alignment horizontal="center"/>
    </xf>
    <xf numFmtId="0" fontId="58" fillId="0" borderId="35" xfId="0" applyFont="1" applyBorder="1" applyAlignment="1">
      <alignment horizontal="center"/>
    </xf>
    <xf numFmtId="2" fontId="59" fillId="0" borderId="4" xfId="0" applyNumberFormat="1" applyFont="1" applyBorder="1" applyAlignment="1">
      <alignment horizontal="center"/>
    </xf>
    <xf numFmtId="2" fontId="59" fillId="0" borderId="0" xfId="0" applyNumberFormat="1" applyFont="1" applyAlignment="1">
      <alignment horizontal="center"/>
    </xf>
    <xf numFmtId="0" fontId="58" fillId="0" borderId="5" xfId="0" applyFont="1" applyBorder="1" applyAlignment="1">
      <alignment horizontal="center"/>
    </xf>
    <xf numFmtId="166" fontId="66" fillId="0" borderId="0" xfId="1365" applyNumberFormat="1" applyFont="1" applyAlignment="1">
      <alignment horizontal="center"/>
    </xf>
    <xf numFmtId="0" fontId="58" fillId="0" borderId="34" xfId="0" applyFont="1" applyBorder="1"/>
    <xf numFmtId="0" fontId="58" fillId="0" borderId="36" xfId="0" applyFont="1" applyBorder="1" applyAlignment="1">
      <alignment horizontal="right"/>
    </xf>
    <xf numFmtId="0" fontId="58" fillId="0" borderId="36" xfId="0" applyFont="1" applyBorder="1"/>
    <xf numFmtId="0" fontId="58" fillId="0" borderId="0" xfId="0" applyFont="1" applyAlignment="1">
      <alignment horizontal="right"/>
    </xf>
    <xf numFmtId="0" fontId="63" fillId="0" borderId="36" xfId="0" applyFont="1" applyBorder="1" applyAlignment="1">
      <alignment horizontal="center" vertical="center"/>
    </xf>
    <xf numFmtId="0" fontId="52" fillId="0" borderId="0" xfId="0" applyFont="1"/>
    <xf numFmtId="0" fontId="67" fillId="0" borderId="2" xfId="0" applyFont="1" applyBorder="1"/>
    <xf numFmtId="165" fontId="65" fillId="0" borderId="4" xfId="0" applyNumberFormat="1" applyFont="1" applyBorder="1" applyAlignment="1">
      <alignment horizontal="center"/>
    </xf>
    <xf numFmtId="165" fontId="65" fillId="0" borderId="0" xfId="0" applyNumberFormat="1" applyFont="1" applyAlignment="1">
      <alignment horizontal="center"/>
    </xf>
    <xf numFmtId="0" fontId="67" fillId="0" borderId="3" xfId="0" applyFont="1" applyBorder="1"/>
    <xf numFmtId="0" fontId="67" fillId="0" borderId="35" xfId="0" applyFont="1" applyBorder="1"/>
    <xf numFmtId="0" fontId="63" fillId="0" borderId="36" xfId="0" applyFont="1" applyBorder="1" applyAlignment="1">
      <alignment horizontal="center"/>
    </xf>
    <xf numFmtId="165" fontId="65" fillId="0" borderId="36" xfId="0" applyNumberFormat="1" applyFont="1" applyBorder="1" applyAlignment="1">
      <alignment horizontal="center"/>
    </xf>
    <xf numFmtId="0" fontId="58" fillId="0" borderId="40" xfId="0" applyFont="1" applyBorder="1"/>
    <xf numFmtId="0" fontId="67" fillId="0" borderId="6" xfId="0" applyFont="1" applyBorder="1"/>
    <xf numFmtId="0" fontId="63" fillId="0" borderId="2" xfId="0" applyFont="1" applyBorder="1" applyAlignment="1">
      <alignment horizontal="left"/>
    </xf>
    <xf numFmtId="0" fontId="65" fillId="0" borderId="2" xfId="0" applyFont="1" applyBorder="1"/>
    <xf numFmtId="0" fontId="58" fillId="0" borderId="6" xfId="0" applyFont="1" applyBorder="1"/>
    <xf numFmtId="0" fontId="59" fillId="0" borderId="36" xfId="0" applyFont="1" applyBorder="1" applyAlignment="1">
      <alignment horizontal="center"/>
    </xf>
    <xf numFmtId="0" fontId="57" fillId="0" borderId="2" xfId="0" applyFont="1" applyBorder="1"/>
    <xf numFmtId="0" fontId="58" fillId="0" borderId="2" xfId="0" applyFont="1" applyBorder="1" applyAlignment="1">
      <alignment horizontal="left"/>
    </xf>
    <xf numFmtId="0" fontId="58" fillId="0" borderId="35" xfId="0" applyFont="1" applyBorder="1"/>
    <xf numFmtId="0" fontId="58" fillId="55" borderId="2" xfId="0" applyFont="1" applyFill="1" applyBorder="1"/>
    <xf numFmtId="165" fontId="68" fillId="0" borderId="4" xfId="0" applyNumberFormat="1" applyFont="1" applyBorder="1" applyAlignment="1">
      <alignment horizontal="center"/>
    </xf>
    <xf numFmtId="165" fontId="68" fillId="0" borderId="0" xfId="0" applyNumberFormat="1" applyFont="1" applyAlignment="1">
      <alignment horizontal="center"/>
    </xf>
    <xf numFmtId="165" fontId="67" fillId="0" borderId="4" xfId="0" applyNumberFormat="1" applyFont="1" applyBorder="1" applyAlignment="1">
      <alignment horizontal="center"/>
    </xf>
    <xf numFmtId="165" fontId="67" fillId="0" borderId="0" xfId="0" applyNumberFormat="1" applyFont="1" applyAlignment="1">
      <alignment horizontal="center"/>
    </xf>
    <xf numFmtId="0" fontId="69" fillId="0" borderId="5" xfId="0" applyFont="1" applyBorder="1"/>
    <xf numFmtId="0" fontId="69" fillId="0" borderId="1" xfId="0" applyFont="1" applyBorder="1"/>
    <xf numFmtId="0" fontId="57" fillId="0" borderId="2" xfId="0" applyFont="1" applyBorder="1" applyAlignment="1">
      <alignment horizontal="left" indent="2"/>
    </xf>
    <xf numFmtId="0" fontId="59" fillId="0" borderId="1" xfId="0" applyFont="1" applyBorder="1"/>
    <xf numFmtId="0" fontId="58" fillId="55" borderId="3" xfId="0" applyFont="1" applyFill="1" applyBorder="1" applyAlignment="1">
      <alignment horizontal="center"/>
    </xf>
    <xf numFmtId="0" fontId="52" fillId="55" borderId="2" xfId="0" applyFont="1" applyFill="1" applyBorder="1"/>
    <xf numFmtId="0" fontId="59" fillId="55" borderId="2" xfId="0" applyFont="1" applyFill="1" applyBorder="1"/>
    <xf numFmtId="169" fontId="58" fillId="0" borderId="4" xfId="0" applyNumberFormat="1" applyFont="1" applyBorder="1" applyAlignment="1">
      <alignment horizontal="center"/>
    </xf>
    <xf numFmtId="169" fontId="58" fillId="0" borderId="0" xfId="0" applyNumberFormat="1" applyFont="1" applyAlignment="1">
      <alignment horizontal="center"/>
    </xf>
    <xf numFmtId="0" fontId="65" fillId="55" borderId="2" xfId="0" applyFont="1" applyFill="1" applyBorder="1"/>
    <xf numFmtId="165" fontId="57" fillId="0" borderId="4" xfId="0" applyNumberFormat="1" applyFont="1" applyBorder="1" applyAlignment="1">
      <alignment horizontal="center"/>
    </xf>
    <xf numFmtId="165" fontId="57" fillId="0" borderId="0" xfId="0" applyNumberFormat="1" applyFont="1" applyAlignment="1">
      <alignment horizontal="center"/>
    </xf>
    <xf numFmtId="169" fontId="59" fillId="0" borderId="4" xfId="0" applyNumberFormat="1" applyFont="1" applyBorder="1" applyAlignment="1">
      <alignment horizontal="center"/>
    </xf>
    <xf numFmtId="169" fontId="59" fillId="0" borderId="0" xfId="0" applyNumberFormat="1" applyFont="1" applyAlignment="1">
      <alignment horizontal="center"/>
    </xf>
    <xf numFmtId="0" fontId="60" fillId="55" borderId="3" xfId="0" applyFont="1" applyFill="1" applyBorder="1"/>
    <xf numFmtId="0" fontId="55" fillId="0" borderId="5" xfId="0" applyFont="1" applyBorder="1" applyAlignment="1">
      <alignment horizontal="center"/>
    </xf>
    <xf numFmtId="0" fontId="52" fillId="55" borderId="0" xfId="0" applyFont="1" applyFill="1"/>
    <xf numFmtId="0" fontId="58" fillId="55" borderId="0" xfId="0" applyFont="1" applyFill="1"/>
    <xf numFmtId="3" fontId="59" fillId="0" borderId="4" xfId="0" applyNumberFormat="1" applyFont="1" applyBorder="1" applyAlignment="1">
      <alignment horizontal="center"/>
    </xf>
    <xf numFmtId="3" fontId="59" fillId="0" borderId="0" xfId="0" applyNumberFormat="1" applyFont="1" applyAlignment="1">
      <alignment horizontal="center"/>
    </xf>
    <xf numFmtId="0" fontId="63" fillId="55" borderId="0" xfId="0" applyFont="1" applyFill="1"/>
    <xf numFmtId="3" fontId="64" fillId="0" borderId="4" xfId="0" applyNumberFormat="1" applyFont="1" applyBorder="1" applyAlignment="1">
      <alignment horizontal="center"/>
    </xf>
    <xf numFmtId="3" fontId="64" fillId="0" borderId="0" xfId="0" applyNumberFormat="1" applyFont="1" applyAlignment="1">
      <alignment horizontal="center"/>
    </xf>
    <xf numFmtId="0" fontId="59" fillId="55" borderId="0" xfId="0" applyFont="1" applyFill="1"/>
    <xf numFmtId="0" fontId="67" fillId="55" borderId="0" xfId="0" applyFont="1" applyFill="1"/>
    <xf numFmtId="0" fontId="59" fillId="55" borderId="36" xfId="0" applyFont="1" applyFill="1" applyBorder="1"/>
    <xf numFmtId="0" fontId="70" fillId="55" borderId="0" xfId="0" applyFont="1" applyFill="1"/>
    <xf numFmtId="165" fontId="58" fillId="0" borderId="5" xfId="0" applyNumberFormat="1" applyFont="1" applyBorder="1" applyAlignment="1">
      <alignment horizontal="center"/>
    </xf>
    <xf numFmtId="165" fontId="58" fillId="0" borderId="1" xfId="0" applyNumberFormat="1" applyFont="1" applyBorder="1" applyAlignment="1">
      <alignment horizontal="center"/>
    </xf>
    <xf numFmtId="0" fontId="67" fillId="55" borderId="36" xfId="0" applyFont="1" applyFill="1" applyBorder="1"/>
    <xf numFmtId="0" fontId="71" fillId="55" borderId="0" xfId="0" applyFont="1" applyFill="1"/>
    <xf numFmtId="0" fontId="58" fillId="55" borderId="36" xfId="0" applyFont="1" applyFill="1" applyBorder="1"/>
    <xf numFmtId="3" fontId="58" fillId="0" borderId="4" xfId="0" applyNumberFormat="1" applyFont="1" applyBorder="1" applyAlignment="1">
      <alignment horizontal="center"/>
    </xf>
    <xf numFmtId="3" fontId="58" fillId="0" borderId="0" xfId="0" applyNumberFormat="1" applyFont="1" applyAlignment="1">
      <alignment horizontal="center"/>
    </xf>
    <xf numFmtId="0" fontId="58" fillId="55" borderId="1" xfId="0" applyFont="1" applyFill="1" applyBorder="1"/>
    <xf numFmtId="0" fontId="63" fillId="0" borderId="35" xfId="0" applyFont="1" applyBorder="1" applyAlignment="1">
      <alignment horizontal="center"/>
    </xf>
    <xf numFmtId="0" fontId="58" fillId="0" borderId="4" xfId="0" applyFont="1" applyBorder="1" applyAlignment="1">
      <alignment horizontal="center" vertical="center"/>
    </xf>
    <xf numFmtId="0" fontId="59" fillId="0" borderId="35" xfId="0" applyFont="1" applyBorder="1"/>
    <xf numFmtId="0" fontId="60" fillId="0" borderId="2" xfId="0" applyFont="1" applyBorder="1"/>
    <xf numFmtId="0" fontId="60" fillId="0" borderId="3" xfId="0" applyFont="1" applyBorder="1"/>
    <xf numFmtId="0" fontId="59" fillId="0" borderId="5" xfId="0" applyFont="1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9" fillId="0" borderId="3" xfId="0" applyFont="1" applyBorder="1" applyAlignment="1">
      <alignment horizontal="center"/>
    </xf>
    <xf numFmtId="165" fontId="58" fillId="0" borderId="0" xfId="0" applyNumberFormat="1" applyFont="1"/>
    <xf numFmtId="0" fontId="58" fillId="0" borderId="34" xfId="0" applyFont="1" applyBorder="1" applyAlignment="1">
      <alignment horizontal="right"/>
    </xf>
    <xf numFmtId="168" fontId="58" fillId="0" borderId="36" xfId="0" applyNumberFormat="1" applyFont="1" applyBorder="1" applyAlignment="1">
      <alignment horizontal="center"/>
    </xf>
    <xf numFmtId="168" fontId="58" fillId="0" borderId="35" xfId="0" applyNumberFormat="1" applyFont="1" applyBorder="1" applyAlignment="1">
      <alignment horizontal="center"/>
    </xf>
    <xf numFmtId="0" fontId="59" fillId="0" borderId="4" xfId="0" applyFont="1" applyBorder="1"/>
    <xf numFmtId="0" fontId="58" fillId="0" borderId="3" xfId="0" applyFont="1" applyBorder="1" applyAlignment="1">
      <alignment horizontal="left"/>
    </xf>
    <xf numFmtId="1" fontId="59" fillId="0" borderId="5" xfId="0" applyNumberFormat="1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0" fontId="58" fillId="55" borderId="34" xfId="0" applyFont="1" applyFill="1" applyBorder="1"/>
    <xf numFmtId="0" fontId="58" fillId="55" borderId="35" xfId="0" applyFont="1" applyFill="1" applyBorder="1" applyAlignment="1">
      <alignment horizontal="right"/>
    </xf>
    <xf numFmtId="0" fontId="58" fillId="55" borderId="36" xfId="0" applyFont="1" applyFill="1" applyBorder="1" applyAlignment="1">
      <alignment horizontal="center"/>
    </xf>
    <xf numFmtId="0" fontId="58" fillId="55" borderId="35" xfId="0" applyFont="1" applyFill="1" applyBorder="1" applyAlignment="1">
      <alignment horizontal="center"/>
    </xf>
    <xf numFmtId="0" fontId="58" fillId="55" borderId="4" xfId="0" applyFont="1" applyFill="1" applyBorder="1"/>
    <xf numFmtId="0" fontId="58" fillId="55" borderId="0" xfId="0" applyFont="1" applyFill="1" applyAlignment="1">
      <alignment horizontal="center"/>
    </xf>
    <xf numFmtId="0" fontId="58" fillId="55" borderId="2" xfId="0" applyFont="1" applyFill="1" applyBorder="1" applyAlignment="1">
      <alignment horizontal="center"/>
    </xf>
    <xf numFmtId="0" fontId="58" fillId="55" borderId="5" xfId="0" applyFont="1" applyFill="1" applyBorder="1"/>
    <xf numFmtId="0" fontId="57" fillId="55" borderId="2" xfId="0" applyFont="1" applyFill="1" applyBorder="1"/>
    <xf numFmtId="0" fontId="57" fillId="55" borderId="0" xfId="0" applyFont="1" applyFill="1"/>
    <xf numFmtId="0" fontId="57" fillId="55" borderId="1" xfId="0" applyFont="1" applyFill="1" applyBorder="1"/>
    <xf numFmtId="0" fontId="58" fillId="55" borderId="0" xfId="0" applyFont="1" applyFill="1" applyAlignment="1">
      <alignment horizontal="right"/>
    </xf>
    <xf numFmtId="165" fontId="57" fillId="55" borderId="4" xfId="0" applyNumberFormat="1" applyFont="1" applyFill="1" applyBorder="1" applyAlignment="1">
      <alignment horizontal="center"/>
    </xf>
    <xf numFmtId="165" fontId="57" fillId="55" borderId="0" xfId="0" applyNumberFormat="1" applyFont="1" applyFill="1" applyAlignment="1">
      <alignment horizontal="center"/>
    </xf>
    <xf numFmtId="165" fontId="57" fillId="55" borderId="2" xfId="0" applyNumberFormat="1" applyFont="1" applyFill="1" applyBorder="1" applyAlignment="1">
      <alignment horizontal="center"/>
    </xf>
    <xf numFmtId="0" fontId="65" fillId="55" borderId="3" xfId="0" applyFont="1" applyFill="1" applyBorder="1"/>
    <xf numFmtId="0" fontId="58" fillId="55" borderId="3" xfId="0" applyFont="1" applyFill="1" applyBorder="1"/>
    <xf numFmtId="165" fontId="58" fillId="55" borderId="4" xfId="0" applyNumberFormat="1" applyFont="1" applyFill="1" applyBorder="1" applyAlignment="1">
      <alignment horizontal="center"/>
    </xf>
    <xf numFmtId="165" fontId="58" fillId="55" borderId="0" xfId="0" applyNumberFormat="1" applyFont="1" applyFill="1" applyAlignment="1">
      <alignment horizontal="center"/>
    </xf>
    <xf numFmtId="165" fontId="58" fillId="55" borderId="5" xfId="0" applyNumberFormat="1" applyFont="1" applyFill="1" applyBorder="1" applyAlignment="1">
      <alignment horizontal="center"/>
    </xf>
    <xf numFmtId="165" fontId="58" fillId="55" borderId="1" xfId="0" applyNumberFormat="1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 vertical="center"/>
    </xf>
    <xf numFmtId="165" fontId="58" fillId="55" borderId="44" xfId="0" applyNumberFormat="1" applyFont="1" applyFill="1" applyBorder="1" applyAlignment="1">
      <alignment horizontal="center" vertical="center"/>
    </xf>
    <xf numFmtId="165" fontId="58" fillId="55" borderId="45" xfId="0" applyNumberFormat="1" applyFont="1" applyFill="1" applyBorder="1" applyAlignment="1">
      <alignment horizontal="center" vertical="center"/>
    </xf>
    <xf numFmtId="0" fontId="58" fillId="55" borderId="46" xfId="0" applyFont="1" applyFill="1" applyBorder="1" applyAlignment="1">
      <alignment horizontal="right"/>
    </xf>
    <xf numFmtId="0" fontId="58" fillId="55" borderId="47" xfId="0" applyFont="1" applyFill="1" applyBorder="1"/>
    <xf numFmtId="0" fontId="58" fillId="55" borderId="48" xfId="0" applyFont="1" applyFill="1" applyBorder="1"/>
    <xf numFmtId="165" fontId="58" fillId="55" borderId="49" xfId="0" applyNumberFormat="1" applyFont="1" applyFill="1" applyBorder="1" applyAlignment="1">
      <alignment horizontal="center"/>
    </xf>
    <xf numFmtId="165" fontId="58" fillId="55" borderId="50" xfId="0" applyNumberFormat="1" applyFont="1" applyFill="1" applyBorder="1" applyAlignment="1">
      <alignment horizontal="center"/>
    </xf>
    <xf numFmtId="165" fontId="58" fillId="55" borderId="51" xfId="0" applyNumberFormat="1" applyFont="1" applyFill="1" applyBorder="1" applyAlignment="1">
      <alignment horizontal="center"/>
    </xf>
    <xf numFmtId="0" fontId="57" fillId="0" borderId="5" xfId="0" applyFont="1" applyBorder="1" applyAlignment="1">
      <alignment horizontal="center"/>
    </xf>
    <xf numFmtId="0" fontId="57" fillId="0" borderId="4" xfId="0" applyFont="1" applyBorder="1" applyAlignment="1">
      <alignment horizontal="center"/>
    </xf>
    <xf numFmtId="0" fontId="58" fillId="55" borderId="36" xfId="0" applyFont="1" applyFill="1" applyBorder="1" applyAlignment="1">
      <alignment horizontal="right"/>
    </xf>
    <xf numFmtId="0" fontId="58" fillId="55" borderId="4" xfId="0" applyFont="1" applyFill="1" applyBorder="1" applyAlignment="1">
      <alignment horizontal="center"/>
    </xf>
    <xf numFmtId="165" fontId="59" fillId="55" borderId="4" xfId="0" applyNumberFormat="1" applyFont="1" applyFill="1" applyBorder="1" applyAlignment="1">
      <alignment horizontal="center"/>
    </xf>
    <xf numFmtId="165" fontId="59" fillId="55" borderId="0" xfId="0" applyNumberFormat="1" applyFont="1" applyFill="1" applyAlignment="1">
      <alignment horizontal="center"/>
    </xf>
    <xf numFmtId="0" fontId="57" fillId="55" borderId="4" xfId="0" applyFont="1" applyFill="1" applyBorder="1" applyAlignment="1">
      <alignment horizontal="center"/>
    </xf>
    <xf numFmtId="0" fontId="57" fillId="55" borderId="0" xfId="0" applyFont="1" applyFill="1" applyAlignment="1">
      <alignment horizontal="center"/>
    </xf>
    <xf numFmtId="0" fontId="67" fillId="55" borderId="2" xfId="0" applyFont="1" applyFill="1" applyBorder="1"/>
    <xf numFmtId="0" fontId="59" fillId="55" borderId="3" xfId="0" applyFont="1" applyFill="1" applyBorder="1"/>
    <xf numFmtId="165" fontId="58" fillId="55" borderId="36" xfId="0" applyNumberFormat="1" applyFont="1" applyFill="1" applyBorder="1" applyAlignment="1">
      <alignment horizontal="center"/>
    </xf>
    <xf numFmtId="0" fontId="58" fillId="55" borderId="52" xfId="0" applyFont="1" applyFill="1" applyBorder="1"/>
    <xf numFmtId="0" fontId="59" fillId="55" borderId="6" xfId="0" applyFont="1" applyFill="1" applyBorder="1"/>
    <xf numFmtId="165" fontId="58" fillId="55" borderId="52" xfId="0" applyNumberFormat="1" applyFont="1" applyFill="1" applyBorder="1" applyAlignment="1">
      <alignment horizontal="center"/>
    </xf>
    <xf numFmtId="0" fontId="68" fillId="0" borderId="0" xfId="0" applyFont="1"/>
    <xf numFmtId="0" fontId="68" fillId="0" borderId="0" xfId="0" applyFont="1" applyAlignment="1">
      <alignment horizontal="center"/>
    </xf>
    <xf numFmtId="0" fontId="70" fillId="0" borderId="0" xfId="0" applyFont="1"/>
    <xf numFmtId="169" fontId="58" fillId="55" borderId="4" xfId="0" applyNumberFormat="1" applyFont="1" applyFill="1" applyBorder="1" applyAlignment="1">
      <alignment horizontal="center"/>
    </xf>
    <xf numFmtId="169" fontId="58" fillId="55" borderId="0" xfId="0" applyNumberFormat="1" applyFont="1" applyFill="1" applyAlignment="1">
      <alignment horizontal="center"/>
    </xf>
    <xf numFmtId="169" fontId="58" fillId="55" borderId="2" xfId="0" applyNumberFormat="1" applyFont="1" applyFill="1" applyBorder="1" applyAlignment="1">
      <alignment horizontal="center"/>
    </xf>
    <xf numFmtId="3" fontId="68" fillId="0" borderId="4" xfId="0" applyNumberFormat="1" applyFont="1" applyBorder="1" applyAlignment="1">
      <alignment horizontal="center"/>
    </xf>
    <xf numFmtId="3" fontId="68" fillId="0" borderId="0" xfId="0" applyNumberFormat="1" applyFont="1" applyAlignment="1">
      <alignment horizontal="center"/>
    </xf>
    <xf numFmtId="3" fontId="68" fillId="0" borderId="5" xfId="0" applyNumberFormat="1" applyFont="1" applyBorder="1"/>
    <xf numFmtId="3" fontId="68" fillId="0" borderId="1" xfId="0" applyNumberFormat="1" applyFont="1" applyBorder="1"/>
    <xf numFmtId="3" fontId="68" fillId="0" borderId="3" xfId="0" applyNumberFormat="1" applyFont="1" applyBorder="1"/>
    <xf numFmtId="0" fontId="58" fillId="0" borderId="0" xfId="0" applyFont="1" applyAlignment="1">
      <alignment horizontal="center" vertical="center"/>
    </xf>
    <xf numFmtId="165" fontId="58" fillId="0" borderId="52" xfId="0" applyNumberFormat="1" applyFont="1" applyBorder="1" applyAlignment="1">
      <alignment horizontal="center"/>
    </xf>
    <xf numFmtId="0" fontId="57" fillId="0" borderId="52" xfId="0" applyFont="1" applyBorder="1" applyAlignment="1">
      <alignment horizontal="center"/>
    </xf>
    <xf numFmtId="0" fontId="58" fillId="0" borderId="52" xfId="0" applyFont="1" applyBorder="1"/>
    <xf numFmtId="0" fontId="58" fillId="0" borderId="52" xfId="0" applyFont="1" applyBorder="1" applyAlignment="1">
      <alignment horizontal="center"/>
    </xf>
    <xf numFmtId="0" fontId="63" fillId="0" borderId="52" xfId="0" applyFont="1" applyBorder="1" applyAlignment="1">
      <alignment horizontal="center" vertical="center"/>
    </xf>
    <xf numFmtId="0" fontId="52" fillId="0" borderId="4" xfId="0" applyFont="1" applyBorder="1"/>
    <xf numFmtId="0" fontId="58" fillId="0" borderId="52" xfId="0" applyFont="1" applyBorder="1" applyAlignment="1">
      <alignment horizontal="right"/>
    </xf>
    <xf numFmtId="0" fontId="58" fillId="0" borderId="36" xfId="0" applyFont="1" applyBorder="1" applyAlignment="1">
      <alignment horizontal="right" vertical="center"/>
    </xf>
    <xf numFmtId="0" fontId="68" fillId="0" borderId="4" xfId="0" applyFont="1" applyBorder="1"/>
    <xf numFmtId="0" fontId="68" fillId="0" borderId="36" xfId="0" applyFont="1" applyBorder="1" applyAlignment="1">
      <alignment horizontal="center"/>
    </xf>
    <xf numFmtId="0" fontId="70" fillId="0" borderId="4" xfId="0" applyFont="1" applyBorder="1"/>
    <xf numFmtId="0" fontId="63" fillId="0" borderId="52" xfId="0" applyFont="1" applyBorder="1" applyAlignment="1">
      <alignment horizontal="center"/>
    </xf>
    <xf numFmtId="1" fontId="59" fillId="0" borderId="4" xfId="0" applyNumberFormat="1" applyFont="1" applyBorder="1" applyAlignment="1">
      <alignment horizontal="center"/>
    </xf>
    <xf numFmtId="1" fontId="59" fillId="0" borderId="0" xfId="0" applyNumberFormat="1" applyFont="1" applyAlignment="1">
      <alignment horizontal="center"/>
    </xf>
    <xf numFmtId="0" fontId="57" fillId="0" borderId="0" xfId="0" applyFont="1" applyAlignment="1">
      <alignment horizontal="center"/>
    </xf>
    <xf numFmtId="0" fontId="59" fillId="0" borderId="3" xfId="0" applyFont="1" applyBorder="1"/>
    <xf numFmtId="0" fontId="59" fillId="0" borderId="36" xfId="0" applyFont="1" applyBorder="1"/>
    <xf numFmtId="0" fontId="59" fillId="55" borderId="0" xfId="0" applyFont="1" applyFill="1" applyAlignment="1">
      <alignment horizontal="center"/>
    </xf>
    <xf numFmtId="0" fontId="64" fillId="0" borderId="4" xfId="0" applyFont="1" applyBorder="1" applyAlignment="1">
      <alignment horizontal="center"/>
    </xf>
    <xf numFmtId="0" fontId="64" fillId="0" borderId="0" xfId="0" applyFont="1"/>
    <xf numFmtId="10" fontId="59" fillId="0" borderId="0" xfId="1365" applyNumberFormat="1" applyFont="1" applyFill="1" applyBorder="1" applyAlignment="1">
      <alignment horizontal="center"/>
    </xf>
    <xf numFmtId="165" fontId="59" fillId="55" borderId="2" xfId="0" applyNumberFormat="1" applyFont="1" applyFill="1" applyBorder="1" applyAlignment="1">
      <alignment horizontal="center"/>
    </xf>
    <xf numFmtId="165" fontId="59" fillId="55" borderId="36" xfId="0" applyNumberFormat="1" applyFont="1" applyFill="1" applyBorder="1" applyAlignment="1">
      <alignment horizontal="center"/>
    </xf>
    <xf numFmtId="165" fontId="59" fillId="55" borderId="35" xfId="0" applyNumberFormat="1" applyFont="1" applyFill="1" applyBorder="1" applyAlignment="1">
      <alignment horizontal="center"/>
    </xf>
    <xf numFmtId="165" fontId="59" fillId="0" borderId="0" xfId="0" applyNumberFormat="1" applyFont="1"/>
    <xf numFmtId="0" fontId="73" fillId="0" borderId="0" xfId="0" applyFont="1" applyAlignment="1">
      <alignment horizontal="left"/>
    </xf>
    <xf numFmtId="0" fontId="59" fillId="0" borderId="35" xfId="0" applyFont="1" applyBorder="1" applyAlignment="1">
      <alignment horizontal="center"/>
    </xf>
    <xf numFmtId="0" fontId="74" fillId="0" borderId="1" xfId="0" applyFont="1" applyBorder="1" applyAlignment="1">
      <alignment horizontal="center"/>
    </xf>
    <xf numFmtId="0" fontId="74" fillId="0" borderId="3" xfId="0" applyFont="1" applyBorder="1" applyAlignment="1">
      <alignment horizontal="center"/>
    </xf>
    <xf numFmtId="2" fontId="59" fillId="0" borderId="2" xfId="0" applyNumberFormat="1" applyFont="1" applyBorder="1" applyAlignment="1">
      <alignment horizontal="center"/>
    </xf>
    <xf numFmtId="10" fontId="59" fillId="0" borderId="2" xfId="1365" applyNumberFormat="1" applyFont="1" applyFill="1" applyBorder="1" applyAlignment="1">
      <alignment horizontal="center"/>
    </xf>
    <xf numFmtId="0" fontId="59" fillId="0" borderId="36" xfId="0" applyFont="1" applyBorder="1" applyAlignment="1">
      <alignment horizontal="right"/>
    </xf>
    <xf numFmtId="0" fontId="59" fillId="0" borderId="35" xfId="0" applyFont="1" applyBorder="1" applyAlignment="1">
      <alignment horizontal="right"/>
    </xf>
    <xf numFmtId="0" fontId="67" fillId="0" borderId="36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165" fontId="65" fillId="0" borderId="2" xfId="0" applyNumberFormat="1" applyFont="1" applyBorder="1" applyAlignment="1">
      <alignment horizontal="center"/>
    </xf>
    <xf numFmtId="0" fontId="65" fillId="0" borderId="1" xfId="0" applyFont="1" applyBorder="1" applyAlignment="1">
      <alignment horizontal="center"/>
    </xf>
    <xf numFmtId="0" fontId="65" fillId="0" borderId="0" xfId="0" applyFont="1" applyAlignment="1">
      <alignment horizontal="center"/>
    </xf>
    <xf numFmtId="0" fontId="59" fillId="55" borderId="36" xfId="0" applyFont="1" applyFill="1" applyBorder="1" applyAlignment="1">
      <alignment horizontal="right"/>
    </xf>
    <xf numFmtId="0" fontId="59" fillId="55" borderId="35" xfId="0" applyFont="1" applyFill="1" applyBorder="1" applyAlignment="1">
      <alignment horizontal="right"/>
    </xf>
    <xf numFmtId="0" fontId="59" fillId="55" borderId="2" xfId="0" applyFont="1" applyFill="1" applyBorder="1" applyAlignment="1">
      <alignment horizontal="center"/>
    </xf>
    <xf numFmtId="0" fontId="65" fillId="55" borderId="0" xfId="0" applyFont="1" applyFill="1" applyAlignment="1">
      <alignment horizontal="center"/>
    </xf>
    <xf numFmtId="0" fontId="65" fillId="55" borderId="2" xfId="0" applyFont="1" applyFill="1" applyBorder="1" applyAlignment="1">
      <alignment horizontal="center"/>
    </xf>
    <xf numFmtId="165" fontId="59" fillId="55" borderId="1" xfId="0" applyNumberFormat="1" applyFont="1" applyFill="1" applyBorder="1" applyAlignment="1">
      <alignment horizontal="center"/>
    </xf>
    <xf numFmtId="165" fontId="59" fillId="55" borderId="3" xfId="0" applyNumberFormat="1" applyFont="1" applyFill="1" applyBorder="1" applyAlignment="1">
      <alignment horizontal="center"/>
    </xf>
    <xf numFmtId="165" fontId="68" fillId="0" borderId="2" xfId="0" applyNumberFormat="1" applyFont="1" applyBorder="1" applyAlignment="1">
      <alignment horizontal="center"/>
    </xf>
    <xf numFmtId="165" fontId="67" fillId="0" borderId="2" xfId="0" applyNumberFormat="1" applyFont="1" applyBorder="1" applyAlignment="1">
      <alignment horizontal="center"/>
    </xf>
    <xf numFmtId="0" fontId="68" fillId="0" borderId="1" xfId="0" applyFont="1" applyBorder="1"/>
    <xf numFmtId="0" fontId="68" fillId="0" borderId="3" xfId="0" applyFont="1" applyBorder="1"/>
    <xf numFmtId="0" fontId="68" fillId="0" borderId="2" xfId="0" applyFont="1" applyBorder="1" applyAlignment="1">
      <alignment horizontal="center"/>
    </xf>
    <xf numFmtId="0" fontId="68" fillId="0" borderId="2" xfId="0" applyFont="1" applyBorder="1"/>
    <xf numFmtId="3" fontId="68" fillId="0" borderId="2" xfId="0" applyNumberFormat="1" applyFont="1" applyBorder="1" applyAlignment="1">
      <alignment horizontal="center"/>
    </xf>
    <xf numFmtId="169" fontId="59" fillId="0" borderId="2" xfId="0" applyNumberFormat="1" applyFont="1" applyBorder="1" applyAlignment="1">
      <alignment horizontal="center"/>
    </xf>
    <xf numFmtId="3" fontId="59" fillId="0" borderId="2" xfId="0" applyNumberFormat="1" applyFont="1" applyBorder="1" applyAlignment="1">
      <alignment horizontal="center"/>
    </xf>
    <xf numFmtId="1" fontId="59" fillId="0" borderId="2" xfId="0" applyNumberFormat="1" applyFont="1" applyBorder="1" applyAlignment="1">
      <alignment horizontal="center"/>
    </xf>
    <xf numFmtId="165" fontId="58" fillId="0" borderId="3" xfId="0" applyNumberFormat="1" applyFont="1" applyBorder="1" applyAlignment="1">
      <alignment horizontal="center"/>
    </xf>
    <xf numFmtId="1" fontId="58" fillId="0" borderId="1" xfId="0" applyNumberFormat="1" applyFont="1" applyBorder="1" applyAlignment="1">
      <alignment horizontal="center"/>
    </xf>
    <xf numFmtId="1" fontId="58" fillId="0" borderId="3" xfId="0" applyNumberFormat="1" applyFont="1" applyBorder="1" applyAlignment="1">
      <alignment horizontal="center"/>
    </xf>
    <xf numFmtId="165" fontId="65" fillId="0" borderId="3" xfId="0" applyNumberFormat="1" applyFont="1" applyBorder="1" applyAlignment="1">
      <alignment horizontal="center"/>
    </xf>
    <xf numFmtId="165" fontId="65" fillId="0" borderId="35" xfId="0" applyNumberFormat="1" applyFont="1" applyBorder="1" applyAlignment="1">
      <alignment horizontal="center"/>
    </xf>
    <xf numFmtId="165" fontId="59" fillId="0" borderId="2" xfId="0" applyNumberFormat="1" applyFont="1" applyBorder="1"/>
    <xf numFmtId="0" fontId="65" fillId="0" borderId="0" xfId="0" applyFont="1"/>
    <xf numFmtId="0" fontId="57" fillId="0" borderId="0" xfId="0" applyFont="1"/>
    <xf numFmtId="0" fontId="57" fillId="0" borderId="1" xfId="0" applyFont="1" applyBorder="1" applyAlignment="1">
      <alignment horizontal="center"/>
    </xf>
    <xf numFmtId="0" fontId="62" fillId="0" borderId="0" xfId="0" applyFo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65" fontId="65" fillId="0" borderId="1" xfId="0" applyNumberFormat="1" applyFont="1" applyBorder="1" applyAlignment="1">
      <alignment horizontal="center"/>
    </xf>
    <xf numFmtId="0" fontId="65" fillId="0" borderId="2" xfId="0" applyFont="1" applyBorder="1" applyAlignment="1">
      <alignment horizontal="center"/>
    </xf>
    <xf numFmtId="0" fontId="58" fillId="55" borderId="52" xfId="0" applyFont="1" applyFill="1" applyBorder="1" applyAlignment="1">
      <alignment horizontal="center"/>
    </xf>
    <xf numFmtId="0" fontId="76" fillId="0" borderId="0" xfId="0" applyFont="1"/>
    <xf numFmtId="0" fontId="76" fillId="0" borderId="30" xfId="0" applyFont="1" applyBorder="1" applyAlignment="1">
      <alignment horizontal="center" vertical="center"/>
    </xf>
    <xf numFmtId="0" fontId="76" fillId="0" borderId="35" xfId="0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center"/>
    </xf>
    <xf numFmtId="0" fontId="77" fillId="0" borderId="39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/>
    </xf>
    <xf numFmtId="0" fontId="75" fillId="0" borderId="35" xfId="0" applyFont="1" applyBorder="1" applyAlignment="1">
      <alignment horizontal="center"/>
    </xf>
    <xf numFmtId="0" fontId="76" fillId="0" borderId="26" xfId="0" applyFont="1" applyBorder="1" applyAlignment="1">
      <alignment horizontal="center"/>
    </xf>
    <xf numFmtId="0" fontId="76" fillId="0" borderId="2" xfId="0" applyFont="1" applyBorder="1"/>
    <xf numFmtId="0" fontId="76" fillId="0" borderId="0" xfId="0" applyFont="1" applyAlignment="1">
      <alignment horizontal="center"/>
    </xf>
    <xf numFmtId="0" fontId="77" fillId="0" borderId="27" xfId="0" applyFont="1" applyBorder="1" applyAlignment="1">
      <alignment horizontal="center"/>
    </xf>
    <xf numFmtId="0" fontId="76" fillId="0" borderId="2" xfId="0" applyFont="1" applyBorder="1" applyAlignment="1">
      <alignment horizontal="center"/>
    </xf>
    <xf numFmtId="0" fontId="76" fillId="0" borderId="28" xfId="0" applyFont="1" applyBorder="1" applyAlignment="1">
      <alignment horizontal="center"/>
    </xf>
    <xf numFmtId="0" fontId="76" fillId="0" borderId="3" xfId="0" applyFont="1" applyBorder="1"/>
    <xf numFmtId="0" fontId="76" fillId="0" borderId="1" xfId="0" applyFont="1" applyBorder="1" applyAlignment="1">
      <alignment horizontal="center"/>
    </xf>
    <xf numFmtId="0" fontId="76" fillId="0" borderId="30" xfId="0" applyFont="1" applyBorder="1" applyAlignment="1">
      <alignment horizontal="center"/>
    </xf>
    <xf numFmtId="0" fontId="76" fillId="0" borderId="35" xfId="0" applyFont="1" applyBorder="1"/>
    <xf numFmtId="0" fontId="76" fillId="0" borderId="0" xfId="0" applyFont="1" applyAlignment="1">
      <alignment horizontal="center" vertical="center"/>
    </xf>
    <xf numFmtId="0" fontId="76" fillId="0" borderId="2" xfId="0" applyFont="1" applyBorder="1" applyAlignment="1">
      <alignment horizontal="center" vertical="center"/>
    </xf>
    <xf numFmtId="0" fontId="76" fillId="0" borderId="36" xfId="0" applyFont="1" applyBorder="1"/>
    <xf numFmtId="0" fontId="54" fillId="0" borderId="26" xfId="0" applyFont="1" applyBorder="1" applyAlignment="1">
      <alignment horizontal="center"/>
    </xf>
    <xf numFmtId="0" fontId="54" fillId="0" borderId="2" xfId="0" applyFont="1" applyBorder="1"/>
    <xf numFmtId="0" fontId="77" fillId="0" borderId="26" xfId="0" applyFont="1" applyBorder="1" applyAlignment="1">
      <alignment horizontal="center"/>
    </xf>
    <xf numFmtId="0" fontId="77" fillId="0" borderId="2" xfId="0" applyFont="1" applyBorder="1"/>
    <xf numFmtId="165" fontId="77" fillId="0" borderId="0" xfId="0" applyNumberFormat="1" applyFont="1" applyAlignment="1">
      <alignment horizontal="center"/>
    </xf>
    <xf numFmtId="165" fontId="77" fillId="0" borderId="2" xfId="0" applyNumberFormat="1" applyFont="1" applyBorder="1" applyAlignment="1">
      <alignment horizontal="center"/>
    </xf>
    <xf numFmtId="165" fontId="77" fillId="0" borderId="4" xfId="0" applyNumberFormat="1" applyFont="1" applyBorder="1" applyAlignment="1">
      <alignment horizontal="center"/>
    </xf>
    <xf numFmtId="0" fontId="77" fillId="0" borderId="0" xfId="0" applyFont="1" applyAlignment="1">
      <alignment horizontal="center"/>
    </xf>
    <xf numFmtId="0" fontId="77" fillId="0" borderId="2" xfId="0" applyFont="1" applyBorder="1" applyAlignment="1">
      <alignment horizontal="center"/>
    </xf>
    <xf numFmtId="0" fontId="79" fillId="0" borderId="2" xfId="0" applyFont="1" applyBorder="1"/>
    <xf numFmtId="0" fontId="77" fillId="0" borderId="4" xfId="0" applyFont="1" applyBorder="1" applyAlignment="1">
      <alignment horizontal="center"/>
    </xf>
    <xf numFmtId="0" fontId="79" fillId="0" borderId="26" xfId="0" applyFont="1" applyBorder="1" applyAlignment="1">
      <alignment horizontal="center"/>
    </xf>
    <xf numFmtId="0" fontId="80" fillId="0" borderId="0" xfId="0" applyFont="1" applyAlignment="1">
      <alignment horizontal="center"/>
    </xf>
    <xf numFmtId="0" fontId="77" fillId="0" borderId="31" xfId="0" applyFont="1" applyBorder="1" applyAlignment="1">
      <alignment horizontal="center"/>
    </xf>
    <xf numFmtId="0" fontId="77" fillId="0" borderId="53" xfId="0" applyFont="1" applyBorder="1"/>
    <xf numFmtId="165" fontId="76" fillId="0" borderId="1" xfId="0" applyNumberFormat="1" applyFont="1" applyBorder="1" applyAlignment="1">
      <alignment horizontal="center"/>
    </xf>
    <xf numFmtId="165" fontId="76" fillId="0" borderId="3" xfId="0" applyNumberFormat="1" applyFont="1" applyBorder="1" applyAlignment="1">
      <alignment horizontal="center"/>
    </xf>
    <xf numFmtId="165" fontId="77" fillId="0" borderId="1" xfId="0" applyNumberFormat="1" applyFont="1" applyBorder="1" applyAlignment="1">
      <alignment horizontal="center"/>
    </xf>
    <xf numFmtId="165" fontId="76" fillId="0" borderId="36" xfId="0" applyNumberFormat="1" applyFont="1" applyBorder="1" applyAlignment="1">
      <alignment horizontal="center"/>
    </xf>
    <xf numFmtId="165" fontId="77" fillId="0" borderId="52" xfId="0" applyNumberFormat="1" applyFont="1" applyBorder="1" applyAlignment="1">
      <alignment horizontal="center"/>
    </xf>
    <xf numFmtId="165" fontId="77" fillId="0" borderId="36" xfId="0" applyNumberFormat="1" applyFont="1" applyBorder="1" applyAlignment="1">
      <alignment horizontal="center"/>
    </xf>
    <xf numFmtId="165" fontId="77" fillId="0" borderId="35" xfId="0" applyNumberFormat="1" applyFont="1" applyBorder="1" applyAlignment="1">
      <alignment horizontal="center"/>
    </xf>
    <xf numFmtId="165" fontId="76" fillId="0" borderId="0" xfId="0" applyNumberFormat="1" applyFont="1" applyAlignment="1">
      <alignment horizontal="center"/>
    </xf>
    <xf numFmtId="165" fontId="76" fillId="0" borderId="2" xfId="0" applyNumberFormat="1" applyFont="1" applyBorder="1" applyAlignment="1">
      <alignment horizontal="center"/>
    </xf>
    <xf numFmtId="165" fontId="76" fillId="0" borderId="4" xfId="0" applyNumberFormat="1" applyFont="1" applyBorder="1" applyAlignment="1">
      <alignment horizontal="center"/>
    </xf>
    <xf numFmtId="0" fontId="77" fillId="0" borderId="5" xfId="0" applyFont="1" applyBorder="1" applyAlignment="1">
      <alignment horizontal="center"/>
    </xf>
    <xf numFmtId="0" fontId="76" fillId="0" borderId="1" xfId="0" applyFont="1" applyBorder="1"/>
    <xf numFmtId="0" fontId="76" fillId="0" borderId="5" xfId="0" applyFont="1" applyBorder="1"/>
    <xf numFmtId="0" fontId="75" fillId="0" borderId="2" xfId="0" applyFont="1" applyBorder="1" applyAlignment="1">
      <alignment horizontal="left"/>
    </xf>
    <xf numFmtId="0" fontId="54" fillId="0" borderId="4" xfId="0" applyFont="1" applyBorder="1" applyAlignment="1">
      <alignment horizontal="center"/>
    </xf>
    <xf numFmtId="0" fontId="77" fillId="0" borderId="5" xfId="0" applyFont="1" applyBorder="1" applyAlignment="1">
      <alignment horizontal="center" vertical="top"/>
    </xf>
    <xf numFmtId="0" fontId="77" fillId="0" borderId="1" xfId="0" applyFont="1" applyBorder="1"/>
    <xf numFmtId="0" fontId="77" fillId="0" borderId="3" xfId="0" applyFont="1" applyBorder="1"/>
    <xf numFmtId="0" fontId="77" fillId="0" borderId="0" xfId="0" applyFont="1" applyAlignment="1">
      <alignment horizontal="center" vertical="top"/>
    </xf>
    <xf numFmtId="0" fontId="77" fillId="0" borderId="0" xfId="0" applyFont="1"/>
    <xf numFmtId="165" fontId="76" fillId="0" borderId="0" xfId="0" applyNumberFormat="1" applyFont="1"/>
    <xf numFmtId="165" fontId="77" fillId="0" borderId="0" xfId="0" applyNumberFormat="1" applyFont="1"/>
    <xf numFmtId="0" fontId="75" fillId="0" borderId="0" xfId="0" applyFont="1" applyAlignment="1">
      <alignment horizontal="left"/>
    </xf>
    <xf numFmtId="166" fontId="81" fillId="0" borderId="0" xfId="1365" applyNumberFormat="1" applyFont="1" applyAlignment="1">
      <alignment horizontal="center"/>
    </xf>
    <xf numFmtId="2" fontId="64" fillId="0" borderId="0" xfId="0" applyNumberFormat="1" applyFont="1"/>
    <xf numFmtId="0" fontId="52" fillId="0" borderId="2" xfId="0" applyFont="1" applyBorder="1" applyAlignment="1">
      <alignment horizontal="center"/>
    </xf>
    <xf numFmtId="0" fontId="52" fillId="0" borderId="0" xfId="0" applyFont="1" applyAlignment="1">
      <alignment horizontal="center"/>
    </xf>
    <xf numFmtId="3" fontId="58" fillId="0" borderId="2" xfId="0" applyNumberFormat="1" applyFont="1" applyBorder="1" applyAlignment="1">
      <alignment horizontal="center"/>
    </xf>
    <xf numFmtId="1" fontId="58" fillId="0" borderId="0" xfId="0" applyNumberFormat="1" applyFont="1" applyAlignment="1">
      <alignment horizontal="center"/>
    </xf>
    <xf numFmtId="1" fontId="58" fillId="0" borderId="2" xfId="0" applyNumberFormat="1" applyFont="1" applyBorder="1" applyAlignment="1">
      <alignment horizontal="center"/>
    </xf>
    <xf numFmtId="1" fontId="58" fillId="0" borderId="4" xfId="0" applyNumberFormat="1" applyFont="1" applyBorder="1" applyAlignment="1">
      <alignment horizontal="center"/>
    </xf>
    <xf numFmtId="170" fontId="67" fillId="0" borderId="0" xfId="0" applyNumberFormat="1" applyFont="1" applyAlignment="1">
      <alignment horizontal="center"/>
    </xf>
    <xf numFmtId="170" fontId="67" fillId="0" borderId="2" xfId="0" applyNumberFormat="1" applyFont="1" applyBorder="1" applyAlignment="1">
      <alignment horizontal="center"/>
    </xf>
    <xf numFmtId="0" fontId="57" fillId="0" borderId="3" xfId="0" applyFont="1" applyBorder="1" applyAlignment="1">
      <alignment horizontal="left" indent="2"/>
    </xf>
    <xf numFmtId="3" fontId="68" fillId="0" borderId="5" xfId="0" applyNumberFormat="1" applyFont="1" applyBorder="1" applyAlignment="1">
      <alignment horizontal="center"/>
    </xf>
    <xf numFmtId="3" fontId="68" fillId="0" borderId="1" xfId="0" applyNumberFormat="1" applyFont="1" applyBorder="1" applyAlignment="1">
      <alignment horizontal="center"/>
    </xf>
    <xf numFmtId="3" fontId="68" fillId="0" borderId="3" xfId="0" applyNumberFormat="1" applyFont="1" applyBorder="1" applyAlignment="1">
      <alignment horizontal="center"/>
    </xf>
    <xf numFmtId="165" fontId="76" fillId="0" borderId="52" xfId="0" applyNumberFormat="1" applyFont="1" applyBorder="1" applyAlignment="1">
      <alignment horizontal="center"/>
    </xf>
    <xf numFmtId="0" fontId="76" fillId="0" borderId="4" xfId="0" applyFont="1" applyBorder="1" applyAlignment="1">
      <alignment horizontal="center"/>
    </xf>
    <xf numFmtId="0" fontId="75" fillId="0" borderId="36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/>
    </xf>
    <xf numFmtId="0" fontId="78" fillId="0" borderId="1" xfId="0" applyFont="1" applyBorder="1" applyAlignment="1">
      <alignment horizontal="center"/>
    </xf>
    <xf numFmtId="0" fontId="78" fillId="0" borderId="29" xfId="0" applyFont="1" applyBorder="1" applyAlignment="1">
      <alignment horizontal="center"/>
    </xf>
    <xf numFmtId="0" fontId="78" fillId="0" borderId="36" xfId="0" applyFont="1" applyBorder="1" applyAlignment="1">
      <alignment horizontal="center" vertical="center"/>
    </xf>
    <xf numFmtId="0" fontId="78" fillId="0" borderId="39" xfId="0" applyFont="1" applyBorder="1" applyAlignment="1">
      <alignment horizontal="center" vertical="center"/>
    </xf>
    <xf numFmtId="0" fontId="77" fillId="0" borderId="27" xfId="0" applyFont="1" applyBorder="1"/>
    <xf numFmtId="165" fontId="77" fillId="0" borderId="27" xfId="0" applyNumberFormat="1" applyFont="1" applyBorder="1" applyAlignment="1">
      <alignment horizontal="center"/>
    </xf>
    <xf numFmtId="165" fontId="76" fillId="0" borderId="32" xfId="0" applyNumberFormat="1" applyFont="1" applyBorder="1" applyAlignment="1">
      <alignment horizontal="center"/>
    </xf>
    <xf numFmtId="165" fontId="77" fillId="0" borderId="32" xfId="0" applyNumberFormat="1" applyFont="1" applyBorder="1" applyAlignment="1">
      <alignment horizontal="center"/>
    </xf>
    <xf numFmtId="165" fontId="77" fillId="0" borderId="33" xfId="0" applyNumberFormat="1" applyFont="1" applyBorder="1" applyAlignment="1">
      <alignment horizontal="center"/>
    </xf>
    <xf numFmtId="165" fontId="76" fillId="0" borderId="37" xfId="0" applyNumberFormat="1" applyFont="1" applyBorder="1" applyAlignment="1">
      <alignment horizontal="center"/>
    </xf>
    <xf numFmtId="165" fontId="77" fillId="0" borderId="37" xfId="0" applyNumberFormat="1" applyFont="1" applyBorder="1" applyAlignment="1">
      <alignment horizontal="center"/>
    </xf>
    <xf numFmtId="165" fontId="77" fillId="0" borderId="38" xfId="0" applyNumberFormat="1" applyFont="1" applyBorder="1" applyAlignment="1">
      <alignment horizontal="center"/>
    </xf>
    <xf numFmtId="0" fontId="75" fillId="0" borderId="52" xfId="0" applyFont="1" applyBorder="1" applyAlignment="1">
      <alignment horizontal="center"/>
    </xf>
    <xf numFmtId="0" fontId="76" fillId="0" borderId="52" xfId="0" applyFont="1" applyBorder="1"/>
    <xf numFmtId="0" fontId="76" fillId="0" borderId="4" xfId="0" applyFont="1" applyBorder="1"/>
    <xf numFmtId="0" fontId="80" fillId="0" borderId="4" xfId="0" applyFont="1" applyBorder="1" applyAlignment="1">
      <alignment horizontal="center"/>
    </xf>
    <xf numFmtId="165" fontId="77" fillId="0" borderId="5" xfId="0" applyNumberFormat="1" applyFont="1" applyBorder="1" applyAlignment="1">
      <alignment horizontal="center"/>
    </xf>
    <xf numFmtId="14" fontId="57" fillId="0" borderId="0" xfId="0" applyNumberFormat="1" applyFont="1"/>
    <xf numFmtId="0" fontId="68" fillId="0" borderId="35" xfId="0" applyFont="1" applyBorder="1" applyAlignment="1">
      <alignment horizontal="center"/>
    </xf>
    <xf numFmtId="171" fontId="76" fillId="0" borderId="0" xfId="0" applyNumberFormat="1" applyFont="1"/>
    <xf numFmtId="0" fontId="76" fillId="0" borderId="3" xfId="0" applyFont="1" applyBorder="1" applyAlignment="1">
      <alignment horizontal="center"/>
    </xf>
    <xf numFmtId="0" fontId="78" fillId="0" borderId="0" xfId="0" applyFont="1"/>
    <xf numFmtId="0" fontId="75" fillId="0" borderId="0" xfId="0" applyFont="1"/>
    <xf numFmtId="0" fontId="75" fillId="0" borderId="41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42" xfId="0" applyFont="1" applyBorder="1" applyAlignment="1">
      <alignment horizontal="center" vertical="center"/>
    </xf>
    <xf numFmtId="0" fontId="75" fillId="0" borderId="28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5" fillId="0" borderId="29" xfId="0" applyFont="1" applyBorder="1" applyAlignment="1">
      <alignment horizontal="center" vertical="center"/>
    </xf>
    <xf numFmtId="0" fontId="57" fillId="0" borderId="30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8" fillId="0" borderId="3" xfId="0" applyFont="1" applyBorder="1" applyAlignment="1">
      <alignment horizontal="center" vertical="center"/>
    </xf>
    <xf numFmtId="0" fontId="57" fillId="0" borderId="52" xfId="0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14" fontId="75" fillId="0" borderId="0" xfId="0" applyNumberFormat="1" applyFont="1" applyAlignment="1">
      <alignment horizontal="left"/>
    </xf>
    <xf numFmtId="0" fontId="54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14" fontId="57" fillId="0" borderId="0" xfId="0" applyNumberFormat="1" applyFont="1" applyAlignment="1">
      <alignment horizontal="left"/>
    </xf>
    <xf numFmtId="0" fontId="67" fillId="0" borderId="0" xfId="0" applyFont="1"/>
    <xf numFmtId="0" fontId="72" fillId="0" borderId="0" xfId="0" applyFont="1"/>
    <xf numFmtId="0" fontId="57" fillId="0" borderId="1" xfId="0" applyFont="1" applyBorder="1" applyAlignment="1">
      <alignment horizontal="center"/>
    </xf>
    <xf numFmtId="14" fontId="57" fillId="55" borderId="0" xfId="0" applyNumberFormat="1" applyFont="1" applyFill="1" applyAlignment="1">
      <alignment horizontal="left"/>
    </xf>
    <xf numFmtId="0" fontId="54" fillId="55" borderId="0" xfId="0" applyFont="1" applyFill="1" applyAlignment="1">
      <alignment horizontal="center"/>
    </xf>
    <xf numFmtId="0" fontId="57" fillId="55" borderId="1" xfId="0" applyFont="1" applyFill="1" applyBorder="1" applyAlignment="1">
      <alignment horizontal="center"/>
    </xf>
    <xf numFmtId="0" fontId="65" fillId="0" borderId="0" xfId="0" applyFont="1"/>
    <xf numFmtId="0" fontId="61" fillId="0" borderId="0" xfId="0" applyFo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</cellXfs>
  <cellStyles count="1371">
    <cellStyle name="_x000a_386grabber=S" xfId="6" xr:uid="{00000000-0005-0000-0000-000000000000}"/>
    <cellStyle name="_x000a_386grabber=S 10" xfId="1081" xr:uid="{00000000-0005-0000-0000-000001000000}"/>
    <cellStyle name="_x000a_386grabber=S 2" xfId="16" xr:uid="{00000000-0005-0000-0000-000002000000}"/>
    <cellStyle name="_x000a_386grabber=S 2 2" xfId="57" xr:uid="{00000000-0005-0000-0000-000003000000}"/>
    <cellStyle name="_x000a_386grabber=S 3" xfId="50" xr:uid="{00000000-0005-0000-0000-000004000000}"/>
    <cellStyle name="_x000a_386grabber=S 4" xfId="197" xr:uid="{00000000-0005-0000-0000-000005000000}"/>
    <cellStyle name="_x000a_386grabber=S 5" xfId="235" xr:uid="{00000000-0005-0000-0000-000006000000}"/>
    <cellStyle name="_x000a_386grabber=S 6" xfId="209" xr:uid="{00000000-0005-0000-0000-000007000000}"/>
    <cellStyle name="_x000a_386grabber=S 7" xfId="657" xr:uid="{00000000-0005-0000-0000-000008000000}"/>
    <cellStyle name="_x000a_386grabber=S 8" xfId="663" xr:uid="{00000000-0005-0000-0000-000009000000}"/>
    <cellStyle name="_x000a_386grabber=S 9" xfId="1083" xr:uid="{00000000-0005-0000-0000-00000A000000}"/>
    <cellStyle name="=D:\WINNT\SYSTEM32\COMMAND.COM" xfId="7" xr:uid="{00000000-0005-0000-0000-00000B000000}"/>
    <cellStyle name="=D:\WINNT\SYSTEM32\COMMAND.COM 10" xfId="1088" xr:uid="{00000000-0005-0000-0000-00000C000000}"/>
    <cellStyle name="=D:\WINNT\SYSTEM32\COMMAND.COM 2" xfId="15" xr:uid="{00000000-0005-0000-0000-00000D000000}"/>
    <cellStyle name="=D:\WINNT\SYSTEM32\COMMAND.COM 2 2" xfId="56" xr:uid="{00000000-0005-0000-0000-00000E000000}"/>
    <cellStyle name="=D:\WINNT\SYSTEM32\COMMAND.COM 3" xfId="51" xr:uid="{00000000-0005-0000-0000-00000F000000}"/>
    <cellStyle name="=D:\WINNT\SYSTEM32\COMMAND.COM 4" xfId="198" xr:uid="{00000000-0005-0000-0000-000010000000}"/>
    <cellStyle name="=D:\WINNT\SYSTEM32\COMMAND.COM 5" xfId="221" xr:uid="{00000000-0005-0000-0000-000011000000}"/>
    <cellStyle name="=D:\WINNT\SYSTEM32\COMMAND.COM 6" xfId="196" xr:uid="{00000000-0005-0000-0000-000012000000}"/>
    <cellStyle name="=D:\WINNT\SYSTEM32\COMMAND.COM 7" xfId="658" xr:uid="{00000000-0005-0000-0000-000013000000}"/>
    <cellStyle name="=D:\WINNT\SYSTEM32\COMMAND.COM 8" xfId="656" xr:uid="{00000000-0005-0000-0000-000014000000}"/>
    <cellStyle name="=D:\WINNT\SYSTEM32\COMMAND.COM 9" xfId="1084" xr:uid="{00000000-0005-0000-0000-000015000000}"/>
    <cellStyle name="20 % - zvýraznenie1 2" xfId="1170" xr:uid="{00000000-0005-0000-0000-000016000000}"/>
    <cellStyle name="20 % - zvýraznenie2 2" xfId="1174" xr:uid="{00000000-0005-0000-0000-000017000000}"/>
    <cellStyle name="20 % - zvýraznenie3 2" xfId="1178" xr:uid="{00000000-0005-0000-0000-000018000000}"/>
    <cellStyle name="20 % - zvýraznenie4 2" xfId="1182" xr:uid="{00000000-0005-0000-0000-000019000000}"/>
    <cellStyle name="20 % - zvýraznenie5 2" xfId="1186" xr:uid="{00000000-0005-0000-0000-00001A000000}"/>
    <cellStyle name="20 % - zvýraznenie6 2" xfId="1190" xr:uid="{00000000-0005-0000-0000-00001B000000}"/>
    <cellStyle name="20% - Accent1" xfId="1285" xr:uid="{00000000-0005-0000-0000-00001C000000}"/>
    <cellStyle name="20% - Accent2" xfId="1249" xr:uid="{00000000-0005-0000-0000-00001D000000}"/>
    <cellStyle name="20% - Accent3" xfId="1234" xr:uid="{00000000-0005-0000-0000-00001E000000}"/>
    <cellStyle name="20% - Accent4" xfId="1272" xr:uid="{00000000-0005-0000-0000-00001F000000}"/>
    <cellStyle name="20% - Accent5" xfId="1258" xr:uid="{00000000-0005-0000-0000-000020000000}"/>
    <cellStyle name="20% - Accent6" xfId="1359" xr:uid="{00000000-0005-0000-0000-000021000000}"/>
    <cellStyle name="40 % - zvýraznenie1 2" xfId="1171" xr:uid="{00000000-0005-0000-0000-000022000000}"/>
    <cellStyle name="40 % - zvýraznenie2 2" xfId="1175" xr:uid="{00000000-0005-0000-0000-000023000000}"/>
    <cellStyle name="40 % - zvýraznenie3 2" xfId="1179" xr:uid="{00000000-0005-0000-0000-000024000000}"/>
    <cellStyle name="40 % - zvýraznenie4 2" xfId="1183" xr:uid="{00000000-0005-0000-0000-000025000000}"/>
    <cellStyle name="40 % - zvýraznenie5 2" xfId="1187" xr:uid="{00000000-0005-0000-0000-000026000000}"/>
    <cellStyle name="40 % - zvýraznenie6 2" xfId="1191" xr:uid="{00000000-0005-0000-0000-000027000000}"/>
    <cellStyle name="40% - Accent1" xfId="1238" xr:uid="{00000000-0005-0000-0000-000028000000}"/>
    <cellStyle name="40% - Accent2" xfId="1254" xr:uid="{00000000-0005-0000-0000-000029000000}"/>
    <cellStyle name="40% - Accent3" xfId="1242" xr:uid="{00000000-0005-0000-0000-00002A000000}"/>
    <cellStyle name="40% - Accent4" xfId="1248" xr:uid="{00000000-0005-0000-0000-00002B000000}"/>
    <cellStyle name="40% - Accent5" xfId="1218" xr:uid="{00000000-0005-0000-0000-00002C000000}"/>
    <cellStyle name="40% - Accent6" xfId="1252" xr:uid="{00000000-0005-0000-0000-00002D000000}"/>
    <cellStyle name="60 % - zvýraznenie1 2" xfId="1172" xr:uid="{00000000-0005-0000-0000-00002E000000}"/>
    <cellStyle name="60 % - zvýraznenie2 2" xfId="1176" xr:uid="{00000000-0005-0000-0000-00002F000000}"/>
    <cellStyle name="60 % - zvýraznenie3 2" xfId="1180" xr:uid="{00000000-0005-0000-0000-000030000000}"/>
    <cellStyle name="60 % - zvýraznenie4 2" xfId="1184" xr:uid="{00000000-0005-0000-0000-000031000000}"/>
    <cellStyle name="60 % - zvýraznenie5 2" xfId="1188" xr:uid="{00000000-0005-0000-0000-000032000000}"/>
    <cellStyle name="60 % - zvýraznenie6 2" xfId="1192" xr:uid="{00000000-0005-0000-0000-000033000000}"/>
    <cellStyle name="60% - Accent1" xfId="1282" xr:uid="{00000000-0005-0000-0000-000034000000}"/>
    <cellStyle name="60% - Accent2" xfId="1262" xr:uid="{00000000-0005-0000-0000-000035000000}"/>
    <cellStyle name="60% - Accent3" xfId="1219" xr:uid="{00000000-0005-0000-0000-000036000000}"/>
    <cellStyle name="60% - Accent4" xfId="1358" xr:uid="{00000000-0005-0000-0000-000037000000}"/>
    <cellStyle name="60% - Accent5" xfId="1217" xr:uid="{00000000-0005-0000-0000-000038000000}"/>
    <cellStyle name="60% - Accent6" xfId="1281" xr:uid="{00000000-0005-0000-0000-000039000000}"/>
    <cellStyle name="Accent1" xfId="1256" xr:uid="{00000000-0005-0000-0000-00003A000000}"/>
    <cellStyle name="Accent2" xfId="1275" xr:uid="{00000000-0005-0000-0000-00003B000000}"/>
    <cellStyle name="Accent3" xfId="1235" xr:uid="{00000000-0005-0000-0000-00003C000000}"/>
    <cellStyle name="Accent4" xfId="1233" xr:uid="{00000000-0005-0000-0000-00003D000000}"/>
    <cellStyle name="Accent5" xfId="1261" xr:uid="{00000000-0005-0000-0000-00003E000000}"/>
    <cellStyle name="Accent6" xfId="1270" xr:uid="{00000000-0005-0000-0000-00003F000000}"/>
    <cellStyle name="Bad" xfId="1280" xr:uid="{00000000-0005-0000-0000-000040000000}"/>
    <cellStyle name="Calculation" xfId="1257" xr:uid="{00000000-0005-0000-0000-000041000000}"/>
    <cellStyle name="Comma_gdp" xfId="3" xr:uid="{00000000-0005-0000-0000-000042000000}"/>
    <cellStyle name="Čiarka 2" xfId="2" xr:uid="{00000000-0005-0000-0000-000043000000}"/>
    <cellStyle name="Čiarka 3" xfId="1288" xr:uid="{00000000-0005-0000-0000-000044000000}"/>
    <cellStyle name="Čiarka 4" xfId="1369" xr:uid="{00D6A892-64E6-4188-8974-EEE9C6BE3DA1}"/>
    <cellStyle name="čiarky 2" xfId="26" xr:uid="{00000000-0005-0000-0000-000045000000}"/>
    <cellStyle name="čiarky 2 10" xfId="1036" xr:uid="{00000000-0005-0000-0000-000046000000}"/>
    <cellStyle name="čiarky 2 11" xfId="1057" xr:uid="{00000000-0005-0000-0000-000047000000}"/>
    <cellStyle name="čiarky 2 2" xfId="64" xr:uid="{00000000-0005-0000-0000-000048000000}"/>
    <cellStyle name="čiarky 2 3" xfId="990" xr:uid="{00000000-0005-0000-0000-000049000000}"/>
    <cellStyle name="čiarky 2 4" xfId="1058" xr:uid="{00000000-0005-0000-0000-00004A000000}"/>
    <cellStyle name="čiarky 2 5" xfId="1020" xr:uid="{00000000-0005-0000-0000-00004B000000}"/>
    <cellStyle name="čiarky 2 6" xfId="1047" xr:uid="{00000000-0005-0000-0000-00004C000000}"/>
    <cellStyle name="čiarky 2 7" xfId="1002" xr:uid="{00000000-0005-0000-0000-00004D000000}"/>
    <cellStyle name="čiarky 2 8" xfId="1032" xr:uid="{00000000-0005-0000-0000-00004E000000}"/>
    <cellStyle name="čiarky 2 9" xfId="1012" xr:uid="{00000000-0005-0000-0000-00004F000000}"/>
    <cellStyle name="čiarky 3" xfId="48" xr:uid="{00000000-0005-0000-0000-000050000000}"/>
    <cellStyle name="čiarky 4" xfId="75" xr:uid="{00000000-0005-0000-0000-000051000000}"/>
    <cellStyle name="čiarky 5" xfId="114" xr:uid="{00000000-0005-0000-0000-000052000000}"/>
    <cellStyle name="čiarky 6" xfId="1291" xr:uid="{00000000-0005-0000-0000-000053000000}"/>
    <cellStyle name="Date" xfId="648" xr:uid="{00000000-0005-0000-0000-000054000000}"/>
    <cellStyle name="Dobrá 2" xfId="1158" xr:uid="{00000000-0005-0000-0000-000055000000}"/>
    <cellStyle name="Explanatory Text" xfId="1276" xr:uid="{00000000-0005-0000-0000-000056000000}"/>
    <cellStyle name="Good" xfId="1221" xr:uid="{00000000-0005-0000-0000-000057000000}"/>
    <cellStyle name="Heading 1" xfId="1253" xr:uid="{00000000-0005-0000-0000-000058000000}"/>
    <cellStyle name="Heading 2" xfId="1259" xr:uid="{00000000-0005-0000-0000-000059000000}"/>
    <cellStyle name="Heading 3" xfId="1251" xr:uid="{00000000-0005-0000-0000-00005A000000}"/>
    <cellStyle name="Heading 4" xfId="1260" xr:uid="{00000000-0005-0000-0000-00005B000000}"/>
    <cellStyle name="Hypertextové prepojenie 2" xfId="12" xr:uid="{00000000-0005-0000-0000-00005C000000}"/>
    <cellStyle name="Check Cell" xfId="1229" xr:uid="{00000000-0005-0000-0000-00005D000000}"/>
    <cellStyle name="Input" xfId="1240" xr:uid="{00000000-0005-0000-0000-00005E000000}"/>
    <cellStyle name="Kontrolná bunka 2" xfId="1165" xr:uid="{00000000-0005-0000-0000-00005F000000}"/>
    <cellStyle name="Linked Cell" xfId="1244" xr:uid="{00000000-0005-0000-0000-000060000000}"/>
    <cellStyle name="Nadpis 1 2" xfId="1154" xr:uid="{00000000-0005-0000-0000-000061000000}"/>
    <cellStyle name="Nadpis 2 2" xfId="1155" xr:uid="{00000000-0005-0000-0000-000062000000}"/>
    <cellStyle name="Nadpis 3 2" xfId="1156" xr:uid="{00000000-0005-0000-0000-000063000000}"/>
    <cellStyle name="Nadpis 4 2" xfId="1157" xr:uid="{00000000-0005-0000-0000-000064000000}"/>
    <cellStyle name="Neutral" xfId="1284" xr:uid="{00000000-0005-0000-0000-000065000000}"/>
    <cellStyle name="Neutrálna 2" xfId="1160" xr:uid="{00000000-0005-0000-0000-000066000000}"/>
    <cellStyle name="Normal 2" xfId="649" xr:uid="{00000000-0005-0000-0000-000067000000}"/>
    <cellStyle name="Normal_1.1" xfId="186" xr:uid="{00000000-0005-0000-0000-000068000000}"/>
    <cellStyle name="Normálna" xfId="0" builtinId="0"/>
    <cellStyle name="Normálna 2" xfId="1" xr:uid="{00000000-0005-0000-0000-00006A000000}"/>
    <cellStyle name="Normálna 2 2" xfId="1211" xr:uid="{00000000-0005-0000-0000-00006B000000}"/>
    <cellStyle name="Normálna 2 3" xfId="1230" xr:uid="{00000000-0005-0000-0000-00006C000000}"/>
    <cellStyle name="Normálna 3" xfId="1212" xr:uid="{00000000-0005-0000-0000-00006D000000}"/>
    <cellStyle name="Normálna 4" xfId="1215" xr:uid="{00000000-0005-0000-0000-00006E000000}"/>
    <cellStyle name="Normálna 5" xfId="1362" xr:uid="{00000000-0005-0000-0000-00006F000000}"/>
    <cellStyle name="Normálna 6" xfId="1366" xr:uid="{00000000-0005-0000-0000-000070000000}"/>
    <cellStyle name="Normálna 7" xfId="1368" xr:uid="{46B2E1BA-DA5F-478C-A7D9-0901CE3C9046}"/>
    <cellStyle name="normálne 10" xfId="34" xr:uid="{00000000-0005-0000-0000-000071000000}"/>
    <cellStyle name="normálne 10 2" xfId="1268" xr:uid="{00000000-0005-0000-0000-000072000000}"/>
    <cellStyle name="normálne 11" xfId="47" xr:uid="{00000000-0005-0000-0000-000073000000}"/>
    <cellStyle name="normálne 11 10" xfId="1031" xr:uid="{00000000-0005-0000-0000-000074000000}"/>
    <cellStyle name="normálne 11 11" xfId="1018" xr:uid="{00000000-0005-0000-0000-000075000000}"/>
    <cellStyle name="normálne 11 12" xfId="686" xr:uid="{00000000-0005-0000-0000-000076000000}"/>
    <cellStyle name="normálne 11 12 2" xfId="1317" xr:uid="{00000000-0005-0000-0000-000077000000}"/>
    <cellStyle name="normálne 11 13" xfId="1082" xr:uid="{00000000-0005-0000-0000-000078000000}"/>
    <cellStyle name="normálne 11 13 2" xfId="1343" xr:uid="{00000000-0005-0000-0000-000079000000}"/>
    <cellStyle name="normálne 11 14" xfId="1099" xr:uid="{00000000-0005-0000-0000-00007A000000}"/>
    <cellStyle name="normálne 11 14 2" xfId="1344" xr:uid="{00000000-0005-0000-0000-00007B000000}"/>
    <cellStyle name="normálne 11 15" xfId="1106" xr:uid="{00000000-0005-0000-0000-00007C000000}"/>
    <cellStyle name="normálne 11 15 2" xfId="1345" xr:uid="{00000000-0005-0000-0000-00007D000000}"/>
    <cellStyle name="normálne 11 16" xfId="1113" xr:uid="{00000000-0005-0000-0000-00007E000000}"/>
    <cellStyle name="normálne 11 16 2" xfId="1346" xr:uid="{00000000-0005-0000-0000-00007F000000}"/>
    <cellStyle name="normálne 11 17" xfId="1120" xr:uid="{00000000-0005-0000-0000-000080000000}"/>
    <cellStyle name="normálne 11 17 2" xfId="1347" xr:uid="{00000000-0005-0000-0000-000081000000}"/>
    <cellStyle name="normálne 11 18" xfId="1127" xr:uid="{00000000-0005-0000-0000-000082000000}"/>
    <cellStyle name="normálne 11 18 2" xfId="1348" xr:uid="{00000000-0005-0000-0000-000083000000}"/>
    <cellStyle name="normálne 11 19" xfId="1133" xr:uid="{00000000-0005-0000-0000-000084000000}"/>
    <cellStyle name="normálne 11 19 2" xfId="1349" xr:uid="{00000000-0005-0000-0000-000085000000}"/>
    <cellStyle name="normálne 11 2" xfId="654" xr:uid="{00000000-0005-0000-0000-000086000000}"/>
    <cellStyle name="normálne 11 2 2" xfId="685" xr:uid="{00000000-0005-0000-0000-000087000000}"/>
    <cellStyle name="normálne 11 2 3" xfId="922" xr:uid="{00000000-0005-0000-0000-000088000000}"/>
    <cellStyle name="normálne 11 2 4" xfId="1313" xr:uid="{00000000-0005-0000-0000-000089000000}"/>
    <cellStyle name="normálne 11 20" xfId="1139" xr:uid="{00000000-0005-0000-0000-00008A000000}"/>
    <cellStyle name="normálne 11 20 2" xfId="1350" xr:uid="{00000000-0005-0000-0000-00008B000000}"/>
    <cellStyle name="normálne 11 21" xfId="1145" xr:uid="{00000000-0005-0000-0000-00008C000000}"/>
    <cellStyle name="normálne 11 21 2" xfId="1351" xr:uid="{00000000-0005-0000-0000-00008D000000}"/>
    <cellStyle name="normálne 11 22" xfId="1151" xr:uid="{00000000-0005-0000-0000-00008E000000}"/>
    <cellStyle name="normálne 11 22 2" xfId="1352" xr:uid="{00000000-0005-0000-0000-00008F000000}"/>
    <cellStyle name="normálne 11 23" xfId="1224" xr:uid="{00000000-0005-0000-0000-000090000000}"/>
    <cellStyle name="normálne 11 3" xfId="996" xr:uid="{00000000-0005-0000-0000-000091000000}"/>
    <cellStyle name="normálne 11 4" xfId="1003" xr:uid="{00000000-0005-0000-0000-000092000000}"/>
    <cellStyle name="normálne 11 5" xfId="1046" xr:uid="{00000000-0005-0000-0000-000093000000}"/>
    <cellStyle name="normálne 11 6" xfId="1026" xr:uid="{00000000-0005-0000-0000-000094000000}"/>
    <cellStyle name="normálne 11 7" xfId="1052" xr:uid="{00000000-0005-0000-0000-000095000000}"/>
    <cellStyle name="normálne 11 8" xfId="988" xr:uid="{00000000-0005-0000-0000-000096000000}"/>
    <cellStyle name="normálne 11 9" xfId="1042" xr:uid="{00000000-0005-0000-0000-000097000000}"/>
    <cellStyle name="normálne 12" xfId="74" xr:uid="{00000000-0005-0000-0000-000098000000}"/>
    <cellStyle name="normálne 12 2" xfId="1265" xr:uid="{00000000-0005-0000-0000-000099000000}"/>
    <cellStyle name="normálne 13" xfId="73" xr:uid="{00000000-0005-0000-0000-00009A000000}"/>
    <cellStyle name="normálne 13 2" xfId="150" xr:uid="{00000000-0005-0000-0000-00009B000000}"/>
    <cellStyle name="normálne 13 2 2" xfId="330" xr:uid="{00000000-0005-0000-0000-00009C000000}"/>
    <cellStyle name="normálne 13 2 3" xfId="467" xr:uid="{00000000-0005-0000-0000-00009D000000}"/>
    <cellStyle name="normálne 13 2 4" xfId="607" xr:uid="{00000000-0005-0000-0000-00009E000000}"/>
    <cellStyle name="normálne 13 2 5" xfId="773" xr:uid="{00000000-0005-0000-0000-00009F000000}"/>
    <cellStyle name="normálne 13 2 6" xfId="876" xr:uid="{00000000-0005-0000-0000-0000A0000000}"/>
    <cellStyle name="normálne 13 3" xfId="255" xr:uid="{00000000-0005-0000-0000-0000A1000000}"/>
    <cellStyle name="normálne 13 4" xfId="394" xr:uid="{00000000-0005-0000-0000-0000A2000000}"/>
    <cellStyle name="normálne 13 5" xfId="536" xr:uid="{00000000-0005-0000-0000-0000A3000000}"/>
    <cellStyle name="normálne 13 6" xfId="700" xr:uid="{00000000-0005-0000-0000-0000A4000000}"/>
    <cellStyle name="normálne 13 7" xfId="947" xr:uid="{00000000-0005-0000-0000-0000A5000000}"/>
    <cellStyle name="normálne 13 8" xfId="1255" xr:uid="{00000000-0005-0000-0000-0000A6000000}"/>
    <cellStyle name="normálne 14" xfId="111" xr:uid="{00000000-0005-0000-0000-0000A7000000}"/>
    <cellStyle name="normálne 14 2" xfId="185" xr:uid="{00000000-0005-0000-0000-0000A8000000}"/>
    <cellStyle name="normálne 14 2 2" xfId="365" xr:uid="{00000000-0005-0000-0000-0000A9000000}"/>
    <cellStyle name="normálne 14 2 3" xfId="502" xr:uid="{00000000-0005-0000-0000-0000AA000000}"/>
    <cellStyle name="normálne 14 2 4" xfId="642" xr:uid="{00000000-0005-0000-0000-0000AB000000}"/>
    <cellStyle name="normálne 14 2 5" xfId="808" xr:uid="{00000000-0005-0000-0000-0000AC000000}"/>
    <cellStyle name="normálne 14 2 6" xfId="926" xr:uid="{00000000-0005-0000-0000-0000AD000000}"/>
    <cellStyle name="normálne 14 3" xfId="292" xr:uid="{00000000-0005-0000-0000-0000AE000000}"/>
    <cellStyle name="normálne 14 4" xfId="430" xr:uid="{00000000-0005-0000-0000-0000AF000000}"/>
    <cellStyle name="normálne 14 5" xfId="571" xr:uid="{00000000-0005-0000-0000-0000B0000000}"/>
    <cellStyle name="normálne 14 6" xfId="736" xr:uid="{00000000-0005-0000-0000-0000B1000000}"/>
    <cellStyle name="normálne 14 7" xfId="854" xr:uid="{00000000-0005-0000-0000-0000B2000000}"/>
    <cellStyle name="normálne 14 8" xfId="1245" xr:uid="{00000000-0005-0000-0000-0000B3000000}"/>
    <cellStyle name="normálne 15" xfId="113" xr:uid="{00000000-0005-0000-0000-0000B4000000}"/>
    <cellStyle name="normálne 15 2" xfId="1222" xr:uid="{00000000-0005-0000-0000-0000B5000000}"/>
    <cellStyle name="normálne 16" xfId="112" xr:uid="{00000000-0005-0000-0000-0000B6000000}"/>
    <cellStyle name="normálne 16 2" xfId="293" xr:uid="{00000000-0005-0000-0000-0000B7000000}"/>
    <cellStyle name="normálne 16 3" xfId="431" xr:uid="{00000000-0005-0000-0000-0000B8000000}"/>
    <cellStyle name="normálne 16 4" xfId="572" xr:uid="{00000000-0005-0000-0000-0000B9000000}"/>
    <cellStyle name="normálne 16 5" xfId="737" xr:uid="{00000000-0005-0000-0000-0000BA000000}"/>
    <cellStyle name="normálne 16 6" xfId="976" xr:uid="{00000000-0005-0000-0000-0000BB000000}"/>
    <cellStyle name="normálne 16 7" xfId="1239" xr:uid="{00000000-0005-0000-0000-0000BC000000}"/>
    <cellStyle name="normálne 17" xfId="187" xr:uid="{00000000-0005-0000-0000-0000BD000000}"/>
    <cellStyle name="normálne 17 2" xfId="366" xr:uid="{00000000-0005-0000-0000-0000BE000000}"/>
    <cellStyle name="normálne 17 3" xfId="503" xr:uid="{00000000-0005-0000-0000-0000BF000000}"/>
    <cellStyle name="normálne 17 4" xfId="643" xr:uid="{00000000-0005-0000-0000-0000C0000000}"/>
    <cellStyle name="normálne 17 5" xfId="809" xr:uid="{00000000-0005-0000-0000-0000C1000000}"/>
    <cellStyle name="normálne 17 6" xfId="932" xr:uid="{00000000-0005-0000-0000-0000C2000000}"/>
    <cellStyle name="normálne 17 7" xfId="1246" xr:uid="{00000000-0005-0000-0000-0000C3000000}"/>
    <cellStyle name="normálne 18" xfId="188" xr:uid="{00000000-0005-0000-0000-0000C4000000}"/>
    <cellStyle name="normálne 18 2" xfId="1286" xr:uid="{00000000-0005-0000-0000-0000C5000000}"/>
    <cellStyle name="normálne 19" xfId="191" xr:uid="{00000000-0005-0000-0000-0000C6000000}"/>
    <cellStyle name="normálne 19 2" xfId="369" xr:uid="{00000000-0005-0000-0000-0000C7000000}"/>
    <cellStyle name="normálne 19 2 2" xfId="1304" xr:uid="{00000000-0005-0000-0000-0000C8000000}"/>
    <cellStyle name="normálne 19 3" xfId="506" xr:uid="{00000000-0005-0000-0000-0000C9000000}"/>
    <cellStyle name="normálne 19 3 2" xfId="1309" xr:uid="{00000000-0005-0000-0000-0000CA000000}"/>
    <cellStyle name="normálne 19 4" xfId="645" xr:uid="{00000000-0005-0000-0000-0000CB000000}"/>
    <cellStyle name="normálne 19 4 2" xfId="1311" xr:uid="{00000000-0005-0000-0000-0000CC000000}"/>
    <cellStyle name="normálne 19 5" xfId="812" xr:uid="{00000000-0005-0000-0000-0000CD000000}"/>
    <cellStyle name="normálne 19 5 2" xfId="1318" xr:uid="{00000000-0005-0000-0000-0000CE000000}"/>
    <cellStyle name="normálne 19 6" xfId="909" xr:uid="{00000000-0005-0000-0000-0000CF000000}"/>
    <cellStyle name="normálne 19 6 2" xfId="1336" xr:uid="{00000000-0005-0000-0000-0000D0000000}"/>
    <cellStyle name="normálne 19 7" xfId="1295" xr:uid="{00000000-0005-0000-0000-0000D1000000}"/>
    <cellStyle name="normálne 19 8" xfId="1237" xr:uid="{00000000-0005-0000-0000-0000D2000000}"/>
    <cellStyle name="normálne 2" xfId="11" xr:uid="{00000000-0005-0000-0000-0000D3000000}"/>
    <cellStyle name="normálne 2 10" xfId="979" xr:uid="{00000000-0005-0000-0000-0000D4000000}"/>
    <cellStyle name="normálne 2 11" xfId="989" xr:uid="{00000000-0005-0000-0000-0000D5000000}"/>
    <cellStyle name="normálne 2 12" xfId="1027" xr:uid="{00000000-0005-0000-0000-0000D6000000}"/>
    <cellStyle name="normálne 2 13" xfId="1039" xr:uid="{00000000-0005-0000-0000-0000D7000000}"/>
    <cellStyle name="normálne 2 14" xfId="994" xr:uid="{00000000-0005-0000-0000-0000D8000000}"/>
    <cellStyle name="normálne 2 15" xfId="1029" xr:uid="{00000000-0005-0000-0000-0000D9000000}"/>
    <cellStyle name="normálne 2 16" xfId="1017" xr:uid="{00000000-0005-0000-0000-0000DA000000}"/>
    <cellStyle name="normálne 2 17" xfId="980" xr:uid="{00000000-0005-0000-0000-0000DB000000}"/>
    <cellStyle name="normálne 2 18" xfId="1072" xr:uid="{00000000-0005-0000-0000-0000DC000000}"/>
    <cellStyle name="normálne 2 19" xfId="1085" xr:uid="{00000000-0005-0000-0000-0000DD000000}"/>
    <cellStyle name="normálne 2 2" xfId="13" xr:uid="{00000000-0005-0000-0000-0000DE000000}"/>
    <cellStyle name="normálne 2 2 10" xfId="1053" xr:uid="{00000000-0005-0000-0000-0000DF000000}"/>
    <cellStyle name="normálne 2 2 11" xfId="1051" xr:uid="{00000000-0005-0000-0000-0000E0000000}"/>
    <cellStyle name="normálne 2 2 12" xfId="1038" xr:uid="{00000000-0005-0000-0000-0000E1000000}"/>
    <cellStyle name="normálne 2 2 13" xfId="1030" xr:uid="{00000000-0005-0000-0000-0000E2000000}"/>
    <cellStyle name="normálne 2 2 14" xfId="1007" xr:uid="{00000000-0005-0000-0000-0000E3000000}"/>
    <cellStyle name="normálne 2 2 15" xfId="818" xr:uid="{00000000-0005-0000-0000-0000E4000000}"/>
    <cellStyle name="normálne 2 2 2" xfId="54" xr:uid="{00000000-0005-0000-0000-0000E5000000}"/>
    <cellStyle name="normálne 2 2 3" xfId="202" xr:uid="{00000000-0005-0000-0000-0000E6000000}"/>
    <cellStyle name="normálne 2 2 4" xfId="250" xr:uid="{00000000-0005-0000-0000-0000E7000000}"/>
    <cellStyle name="normálne 2 2 5" xfId="378" xr:uid="{00000000-0005-0000-0000-0000E8000000}"/>
    <cellStyle name="normálne 2 2 6" xfId="662" xr:uid="{00000000-0005-0000-0000-0000E9000000}"/>
    <cellStyle name="normálne 2 2 6 2" xfId="982" xr:uid="{00000000-0005-0000-0000-0000EA000000}"/>
    <cellStyle name="normálne 2 2 6 3" xfId="1075" xr:uid="{00000000-0005-0000-0000-0000EB000000}"/>
    <cellStyle name="normálne 2 2 7" xfId="981" xr:uid="{00000000-0005-0000-0000-0000EC000000}"/>
    <cellStyle name="normálne 2 2 8" xfId="992" xr:uid="{00000000-0005-0000-0000-0000ED000000}"/>
    <cellStyle name="normálne 2 2 9" xfId="1048" xr:uid="{00000000-0005-0000-0000-0000EE000000}"/>
    <cellStyle name="normálne 2 20" xfId="1091" xr:uid="{00000000-0005-0000-0000-0000EF000000}"/>
    <cellStyle name="normálne 2 21" xfId="1236" xr:uid="{00000000-0005-0000-0000-0000F0000000}"/>
    <cellStyle name="normálne 2 3" xfId="20" xr:uid="{00000000-0005-0000-0000-0000F1000000}"/>
    <cellStyle name="normálne 2 4" xfId="29" xr:uid="{00000000-0005-0000-0000-0000F2000000}"/>
    <cellStyle name="normálne 2 4 10" xfId="852" xr:uid="{00000000-0005-0000-0000-0000F3000000}"/>
    <cellStyle name="normálne 2 4 2" xfId="43" xr:uid="{00000000-0005-0000-0000-0000F4000000}"/>
    <cellStyle name="normálne 2 4 2 2" xfId="95" xr:uid="{00000000-0005-0000-0000-0000F5000000}"/>
    <cellStyle name="normálne 2 4 2 2 2" xfId="169" xr:uid="{00000000-0005-0000-0000-0000F6000000}"/>
    <cellStyle name="normálne 2 4 2 2 2 2" xfId="349" xr:uid="{00000000-0005-0000-0000-0000F7000000}"/>
    <cellStyle name="normálne 2 4 2 2 2 3" xfId="486" xr:uid="{00000000-0005-0000-0000-0000F8000000}"/>
    <cellStyle name="normálne 2 4 2 2 2 4" xfId="626" xr:uid="{00000000-0005-0000-0000-0000F9000000}"/>
    <cellStyle name="normálne 2 4 2 2 2 5" xfId="792" xr:uid="{00000000-0005-0000-0000-0000FA000000}"/>
    <cellStyle name="normálne 2 4 2 2 2 6" xfId="940" xr:uid="{00000000-0005-0000-0000-0000FB000000}"/>
    <cellStyle name="normálne 2 4 2 2 3" xfId="276" xr:uid="{00000000-0005-0000-0000-0000FC000000}"/>
    <cellStyle name="normálne 2 4 2 2 4" xfId="414" xr:uid="{00000000-0005-0000-0000-0000FD000000}"/>
    <cellStyle name="normálne 2 4 2 2 5" xfId="555" xr:uid="{00000000-0005-0000-0000-0000FE000000}"/>
    <cellStyle name="normálne 2 4 2 2 6" xfId="720" xr:uid="{00000000-0005-0000-0000-0000FF000000}"/>
    <cellStyle name="normálne 2 4 2 2 7" xfId="905" xr:uid="{00000000-0005-0000-0000-000000010000}"/>
    <cellStyle name="normálne 2 4 2 3" xfId="134" xr:uid="{00000000-0005-0000-0000-000001010000}"/>
    <cellStyle name="normálne 2 4 2 3 2" xfId="314" xr:uid="{00000000-0005-0000-0000-000002010000}"/>
    <cellStyle name="normálne 2 4 2 3 3" xfId="451" xr:uid="{00000000-0005-0000-0000-000003010000}"/>
    <cellStyle name="normálne 2 4 2 3 4" xfId="591" xr:uid="{00000000-0005-0000-0000-000004010000}"/>
    <cellStyle name="normálne 2 4 2 3 5" xfId="757" xr:uid="{00000000-0005-0000-0000-000005010000}"/>
    <cellStyle name="normálne 2 4 2 3 6" xfId="890" xr:uid="{00000000-0005-0000-0000-000006010000}"/>
    <cellStyle name="normálne 2 4 2 4" xfId="229" xr:uid="{00000000-0005-0000-0000-000007010000}"/>
    <cellStyle name="normálne 2 4 2 5" xfId="374" xr:uid="{00000000-0005-0000-0000-000008010000}"/>
    <cellStyle name="normálne 2 4 2 6" xfId="520" xr:uid="{00000000-0005-0000-0000-000009010000}"/>
    <cellStyle name="normálne 2 4 2 7" xfId="681" xr:uid="{00000000-0005-0000-0000-00000A010000}"/>
    <cellStyle name="normálne 2 4 2 8" xfId="944" xr:uid="{00000000-0005-0000-0000-00000B010000}"/>
    <cellStyle name="normálne 2 4 3" xfId="67" xr:uid="{00000000-0005-0000-0000-00000C010000}"/>
    <cellStyle name="normálne 2 4 3 2" xfId="106" xr:uid="{00000000-0005-0000-0000-00000D010000}"/>
    <cellStyle name="normálne 2 4 3 2 2" xfId="180" xr:uid="{00000000-0005-0000-0000-00000E010000}"/>
    <cellStyle name="normálne 2 4 3 2 2 2" xfId="360" xr:uid="{00000000-0005-0000-0000-00000F010000}"/>
    <cellStyle name="normálne 2 4 3 2 2 3" xfId="497" xr:uid="{00000000-0005-0000-0000-000010010000}"/>
    <cellStyle name="normálne 2 4 3 2 2 4" xfId="637" xr:uid="{00000000-0005-0000-0000-000011010000}"/>
    <cellStyle name="normálne 2 4 3 2 2 5" xfId="803" xr:uid="{00000000-0005-0000-0000-000012010000}"/>
    <cellStyle name="normálne 2 4 3 2 2 6" xfId="867" xr:uid="{00000000-0005-0000-0000-000013010000}"/>
    <cellStyle name="normálne 2 4 3 2 3" xfId="287" xr:uid="{00000000-0005-0000-0000-000014010000}"/>
    <cellStyle name="normálne 2 4 3 2 4" xfId="425" xr:uid="{00000000-0005-0000-0000-000015010000}"/>
    <cellStyle name="normálne 2 4 3 2 5" xfId="566" xr:uid="{00000000-0005-0000-0000-000016010000}"/>
    <cellStyle name="normálne 2 4 3 2 6" xfId="731" xr:uid="{00000000-0005-0000-0000-000017010000}"/>
    <cellStyle name="normálne 2 4 3 2 7" xfId="962" xr:uid="{00000000-0005-0000-0000-000018010000}"/>
    <cellStyle name="normálne 2 4 3 3" xfId="145" xr:uid="{00000000-0005-0000-0000-000019010000}"/>
    <cellStyle name="normálne 2 4 3 3 2" xfId="325" xr:uid="{00000000-0005-0000-0000-00001A010000}"/>
    <cellStyle name="normálne 2 4 3 3 3" xfId="462" xr:uid="{00000000-0005-0000-0000-00001B010000}"/>
    <cellStyle name="normálne 2 4 3 3 4" xfId="602" xr:uid="{00000000-0005-0000-0000-00001C010000}"/>
    <cellStyle name="normálne 2 4 3 3 5" xfId="768" xr:uid="{00000000-0005-0000-0000-00001D010000}"/>
    <cellStyle name="normálne 2 4 3 3 6" xfId="946" xr:uid="{00000000-0005-0000-0000-00001E010000}"/>
    <cellStyle name="normálne 2 4 3 4" xfId="249" xr:uid="{00000000-0005-0000-0000-00001F010000}"/>
    <cellStyle name="normálne 2 4 3 5" xfId="389" xr:uid="{00000000-0005-0000-0000-000020010000}"/>
    <cellStyle name="normálne 2 4 3 6" xfId="531" xr:uid="{00000000-0005-0000-0000-000021010000}"/>
    <cellStyle name="normálne 2 4 3 7" xfId="695" xr:uid="{00000000-0005-0000-0000-000022010000}"/>
    <cellStyle name="normálne 2 4 3 8" xfId="934" xr:uid="{00000000-0005-0000-0000-000023010000}"/>
    <cellStyle name="normálne 2 4 4" xfId="84" xr:uid="{00000000-0005-0000-0000-000024010000}"/>
    <cellStyle name="normálne 2 4 4 2" xfId="158" xr:uid="{00000000-0005-0000-0000-000025010000}"/>
    <cellStyle name="normálne 2 4 4 2 2" xfId="338" xr:uid="{00000000-0005-0000-0000-000026010000}"/>
    <cellStyle name="normálne 2 4 4 2 3" xfId="475" xr:uid="{00000000-0005-0000-0000-000027010000}"/>
    <cellStyle name="normálne 2 4 4 2 4" xfId="615" xr:uid="{00000000-0005-0000-0000-000028010000}"/>
    <cellStyle name="normálne 2 4 4 2 5" xfId="781" xr:uid="{00000000-0005-0000-0000-000029010000}"/>
    <cellStyle name="normálne 2 4 4 2 6" xfId="893" xr:uid="{00000000-0005-0000-0000-00002A010000}"/>
    <cellStyle name="normálne 2 4 4 3" xfId="265" xr:uid="{00000000-0005-0000-0000-00002B010000}"/>
    <cellStyle name="normálne 2 4 4 4" xfId="403" xr:uid="{00000000-0005-0000-0000-00002C010000}"/>
    <cellStyle name="normálne 2 4 4 5" xfId="544" xr:uid="{00000000-0005-0000-0000-00002D010000}"/>
    <cellStyle name="normálne 2 4 4 6" xfId="709" xr:uid="{00000000-0005-0000-0000-00002E010000}"/>
    <cellStyle name="normálne 2 4 4 7" xfId="861" xr:uid="{00000000-0005-0000-0000-00002F010000}"/>
    <cellStyle name="normálne 2 4 5" xfId="123" xr:uid="{00000000-0005-0000-0000-000030010000}"/>
    <cellStyle name="normálne 2 4 5 2" xfId="303" xr:uid="{00000000-0005-0000-0000-000031010000}"/>
    <cellStyle name="normálne 2 4 5 3" xfId="440" xr:uid="{00000000-0005-0000-0000-000032010000}"/>
    <cellStyle name="normálne 2 4 5 4" xfId="580" xr:uid="{00000000-0005-0000-0000-000033010000}"/>
    <cellStyle name="normálne 2 4 5 5" xfId="746" xr:uid="{00000000-0005-0000-0000-000034010000}"/>
    <cellStyle name="normálne 2 4 5 6" xfId="850" xr:uid="{00000000-0005-0000-0000-000035010000}"/>
    <cellStyle name="normálne 2 4 6" xfId="216" xr:uid="{00000000-0005-0000-0000-000036010000}"/>
    <cellStyle name="normálne 2 4 7" xfId="195" xr:uid="{00000000-0005-0000-0000-000037010000}"/>
    <cellStyle name="normálne 2 4 8" xfId="509" xr:uid="{00000000-0005-0000-0000-000038010000}"/>
    <cellStyle name="normálne 2 4 9" xfId="672" xr:uid="{00000000-0005-0000-0000-000039010000}"/>
    <cellStyle name="normálne 2 5" xfId="23" xr:uid="{00000000-0005-0000-0000-00003A010000}"/>
    <cellStyle name="normálne 2 5 2" xfId="212" xr:uid="{00000000-0005-0000-0000-00003B010000}"/>
    <cellStyle name="normálne 2 5 2 2" xfId="819" xr:uid="{00000000-0005-0000-0000-00003C010000}"/>
    <cellStyle name="normálne 2 5 2 2 2" xfId="1321" xr:uid="{00000000-0005-0000-0000-00003D010000}"/>
    <cellStyle name="normálne 2 5 2 3" xfId="884" xr:uid="{00000000-0005-0000-0000-00003E010000}"/>
    <cellStyle name="normálne 2 5 2 3 2" xfId="1333" xr:uid="{00000000-0005-0000-0000-00003F010000}"/>
    <cellStyle name="normálne 2 5 2 4" xfId="1299" xr:uid="{00000000-0005-0000-0000-000040010000}"/>
    <cellStyle name="normálne 2 5 3" xfId="294" xr:uid="{00000000-0005-0000-0000-000041010000}"/>
    <cellStyle name="normálne 2 5 3 2" xfId="855" xr:uid="{00000000-0005-0000-0000-000042010000}"/>
    <cellStyle name="normálne 2 5 3 2 2" xfId="1329" xr:uid="{00000000-0005-0000-0000-000043010000}"/>
    <cellStyle name="normálne 2 5 3 3" xfId="972" xr:uid="{00000000-0005-0000-0000-000044010000}"/>
    <cellStyle name="normálne 2 5 3 3 2" xfId="1341" xr:uid="{00000000-0005-0000-0000-000045010000}"/>
    <cellStyle name="normálne 2 5 3 4" xfId="1303" xr:uid="{00000000-0005-0000-0000-000046010000}"/>
    <cellStyle name="normálne 2 5 4" xfId="380" xr:uid="{00000000-0005-0000-0000-000047010000}"/>
    <cellStyle name="normálne 2 5 4 2" xfId="883" xr:uid="{00000000-0005-0000-0000-000048010000}"/>
    <cellStyle name="normálne 2 5 4 2 2" xfId="1332" xr:uid="{00000000-0005-0000-0000-000049010000}"/>
    <cellStyle name="normálne 2 5 4 3" xfId="967" xr:uid="{00000000-0005-0000-0000-00004A010000}"/>
    <cellStyle name="normálne 2 5 4 3 2" xfId="1340" xr:uid="{00000000-0005-0000-0000-00004B010000}"/>
    <cellStyle name="normálne 2 5 4 4" xfId="1306" xr:uid="{00000000-0005-0000-0000-00004C010000}"/>
    <cellStyle name="normálne 2 5 5" xfId="669" xr:uid="{00000000-0005-0000-0000-00004D010000}"/>
    <cellStyle name="normálne 2 5 5 2" xfId="1315" xr:uid="{00000000-0005-0000-0000-00004E010000}"/>
    <cellStyle name="normálne 2 5 6" xfId="835" xr:uid="{00000000-0005-0000-0000-00004F010000}"/>
    <cellStyle name="normálne 2 5 6 2" xfId="1325" xr:uid="{00000000-0005-0000-0000-000050010000}"/>
    <cellStyle name="normálne 2 5 7" xfId="1293" xr:uid="{00000000-0005-0000-0000-000051010000}"/>
    <cellStyle name="normálne 2 6" xfId="37" xr:uid="{00000000-0005-0000-0000-000052010000}"/>
    <cellStyle name="normálne 2 6 2" xfId="72" xr:uid="{00000000-0005-0000-0000-000053010000}"/>
    <cellStyle name="normálne 2 6 2 2" xfId="110" xr:uid="{00000000-0005-0000-0000-000054010000}"/>
    <cellStyle name="normálne 2 6 2 2 2" xfId="184" xr:uid="{00000000-0005-0000-0000-000055010000}"/>
    <cellStyle name="normálne 2 6 2 2 2 2" xfId="364" xr:uid="{00000000-0005-0000-0000-000056010000}"/>
    <cellStyle name="normálne 2 6 2 2 2 3" xfId="501" xr:uid="{00000000-0005-0000-0000-000057010000}"/>
    <cellStyle name="normálne 2 6 2 2 2 4" xfId="641" xr:uid="{00000000-0005-0000-0000-000058010000}"/>
    <cellStyle name="normálne 2 6 2 2 2 5" xfId="807" xr:uid="{00000000-0005-0000-0000-000059010000}"/>
    <cellStyle name="normálne 2 6 2 2 2 6" xfId="975" xr:uid="{00000000-0005-0000-0000-00005A010000}"/>
    <cellStyle name="normálne 2 6 2 2 3" xfId="291" xr:uid="{00000000-0005-0000-0000-00005B010000}"/>
    <cellStyle name="normálne 2 6 2 2 4" xfId="429" xr:uid="{00000000-0005-0000-0000-00005C010000}"/>
    <cellStyle name="normálne 2 6 2 2 5" xfId="570" xr:uid="{00000000-0005-0000-0000-00005D010000}"/>
    <cellStyle name="normálne 2 6 2 2 6" xfId="735" xr:uid="{00000000-0005-0000-0000-00005E010000}"/>
    <cellStyle name="normálne 2 6 2 2 7" xfId="900" xr:uid="{00000000-0005-0000-0000-00005F010000}"/>
    <cellStyle name="normálne 2 6 2 3" xfId="149" xr:uid="{00000000-0005-0000-0000-000060010000}"/>
    <cellStyle name="normálne 2 6 2 3 2" xfId="329" xr:uid="{00000000-0005-0000-0000-000061010000}"/>
    <cellStyle name="normálne 2 6 2 3 3" xfId="466" xr:uid="{00000000-0005-0000-0000-000062010000}"/>
    <cellStyle name="normálne 2 6 2 3 4" xfId="606" xr:uid="{00000000-0005-0000-0000-000063010000}"/>
    <cellStyle name="normálne 2 6 2 3 5" xfId="772" xr:uid="{00000000-0005-0000-0000-000064010000}"/>
    <cellStyle name="normálne 2 6 2 3 6" xfId="924" xr:uid="{00000000-0005-0000-0000-000065010000}"/>
    <cellStyle name="normálne 2 6 2 4" xfId="254" xr:uid="{00000000-0005-0000-0000-000066010000}"/>
    <cellStyle name="normálne 2 6 2 5" xfId="393" xr:uid="{00000000-0005-0000-0000-000067010000}"/>
    <cellStyle name="normálne 2 6 2 6" xfId="535" xr:uid="{00000000-0005-0000-0000-000068010000}"/>
    <cellStyle name="normálne 2 6 2 7" xfId="699" xr:uid="{00000000-0005-0000-0000-000069010000}"/>
    <cellStyle name="normálne 2 6 2 8" xfId="866" xr:uid="{00000000-0005-0000-0000-00006A010000}"/>
    <cellStyle name="normálne 2 6 3" xfId="89" xr:uid="{00000000-0005-0000-0000-00006B010000}"/>
    <cellStyle name="normálne 2 6 3 2" xfId="163" xr:uid="{00000000-0005-0000-0000-00006C010000}"/>
    <cellStyle name="normálne 2 6 3 2 2" xfId="343" xr:uid="{00000000-0005-0000-0000-00006D010000}"/>
    <cellStyle name="normálne 2 6 3 2 3" xfId="480" xr:uid="{00000000-0005-0000-0000-00006E010000}"/>
    <cellStyle name="normálne 2 6 3 2 4" xfId="620" xr:uid="{00000000-0005-0000-0000-00006F010000}"/>
    <cellStyle name="normálne 2 6 3 2 5" xfId="786" xr:uid="{00000000-0005-0000-0000-000070010000}"/>
    <cellStyle name="normálne 2 6 3 2 6" xfId="927" xr:uid="{00000000-0005-0000-0000-000071010000}"/>
    <cellStyle name="normálne 2 6 3 3" xfId="270" xr:uid="{00000000-0005-0000-0000-000072010000}"/>
    <cellStyle name="normálne 2 6 3 4" xfId="408" xr:uid="{00000000-0005-0000-0000-000073010000}"/>
    <cellStyle name="normálne 2 6 3 5" xfId="549" xr:uid="{00000000-0005-0000-0000-000074010000}"/>
    <cellStyle name="normálne 2 6 3 6" xfId="714" xr:uid="{00000000-0005-0000-0000-000075010000}"/>
    <cellStyle name="normálne 2 6 3 7" xfId="921" xr:uid="{00000000-0005-0000-0000-000076010000}"/>
    <cellStyle name="normálne 2 6 4" xfId="128" xr:uid="{00000000-0005-0000-0000-000077010000}"/>
    <cellStyle name="normálne 2 6 4 2" xfId="308" xr:uid="{00000000-0005-0000-0000-000078010000}"/>
    <cellStyle name="normálne 2 6 4 3" xfId="445" xr:uid="{00000000-0005-0000-0000-000079010000}"/>
    <cellStyle name="normálne 2 6 4 4" xfId="585" xr:uid="{00000000-0005-0000-0000-00007A010000}"/>
    <cellStyle name="normálne 2 6 4 5" xfId="751" xr:uid="{00000000-0005-0000-0000-00007B010000}"/>
    <cellStyle name="normálne 2 6 4 6" xfId="817" xr:uid="{00000000-0005-0000-0000-00007C010000}"/>
    <cellStyle name="normálne 2 6 5" xfId="223" xr:uid="{00000000-0005-0000-0000-00007D010000}"/>
    <cellStyle name="normálne 2 6 6" xfId="204" xr:uid="{00000000-0005-0000-0000-00007E010000}"/>
    <cellStyle name="normálne 2 6 7" xfId="514" xr:uid="{00000000-0005-0000-0000-00007F010000}"/>
    <cellStyle name="normálne 2 6 8" xfId="676" xr:uid="{00000000-0005-0000-0000-000080010000}"/>
    <cellStyle name="normálne 2 6 9" xfId="879" xr:uid="{00000000-0005-0000-0000-000081010000}"/>
    <cellStyle name="normálne 2 7" xfId="53" xr:uid="{00000000-0005-0000-0000-000082010000}"/>
    <cellStyle name="normálne 2 7 2" xfId="100" xr:uid="{00000000-0005-0000-0000-000083010000}"/>
    <cellStyle name="normálne 2 7 2 2" xfId="174" xr:uid="{00000000-0005-0000-0000-000084010000}"/>
    <cellStyle name="normálne 2 7 2 2 2" xfId="354" xr:uid="{00000000-0005-0000-0000-000085010000}"/>
    <cellStyle name="normálne 2 7 2 2 3" xfId="491" xr:uid="{00000000-0005-0000-0000-000086010000}"/>
    <cellStyle name="normálne 2 7 2 2 4" xfId="631" xr:uid="{00000000-0005-0000-0000-000087010000}"/>
    <cellStyle name="normálne 2 7 2 2 5" xfId="797" xr:uid="{00000000-0005-0000-0000-000088010000}"/>
    <cellStyle name="normálne 2 7 2 2 6" xfId="871" xr:uid="{00000000-0005-0000-0000-000089010000}"/>
    <cellStyle name="normálne 2 7 2 3" xfId="281" xr:uid="{00000000-0005-0000-0000-00008A010000}"/>
    <cellStyle name="normálne 2 7 2 4" xfId="419" xr:uid="{00000000-0005-0000-0000-00008B010000}"/>
    <cellStyle name="normálne 2 7 2 5" xfId="560" xr:uid="{00000000-0005-0000-0000-00008C010000}"/>
    <cellStyle name="normálne 2 7 2 6" xfId="725" xr:uid="{00000000-0005-0000-0000-00008D010000}"/>
    <cellStyle name="normálne 2 7 2 7" xfId="966" xr:uid="{00000000-0005-0000-0000-00008E010000}"/>
    <cellStyle name="normálne 2 7 3" xfId="139" xr:uid="{00000000-0005-0000-0000-00008F010000}"/>
    <cellStyle name="normálne 2 7 3 2" xfId="319" xr:uid="{00000000-0005-0000-0000-000090010000}"/>
    <cellStyle name="normálne 2 7 3 3" xfId="456" xr:uid="{00000000-0005-0000-0000-000091010000}"/>
    <cellStyle name="normálne 2 7 3 4" xfId="596" xr:uid="{00000000-0005-0000-0000-000092010000}"/>
    <cellStyle name="normálne 2 7 3 5" xfId="762" xr:uid="{00000000-0005-0000-0000-000093010000}"/>
    <cellStyle name="normálne 2 7 3 6" xfId="933" xr:uid="{00000000-0005-0000-0000-000094010000}"/>
    <cellStyle name="normálne 2 7 4" xfId="238" xr:uid="{00000000-0005-0000-0000-000095010000}"/>
    <cellStyle name="normálne 2 7 5" xfId="382" xr:uid="{00000000-0005-0000-0000-000096010000}"/>
    <cellStyle name="normálne 2 7 6" xfId="525" xr:uid="{00000000-0005-0000-0000-000097010000}"/>
    <cellStyle name="normálne 2 7 7" xfId="688" xr:uid="{00000000-0005-0000-0000-000098010000}"/>
    <cellStyle name="normálne 2 7 8" xfId="824" xr:uid="{00000000-0005-0000-0000-000099010000}"/>
    <cellStyle name="normálne 2 8" xfId="78" xr:uid="{00000000-0005-0000-0000-00009A010000}"/>
    <cellStyle name="normálne 2 8 2" xfId="152" xr:uid="{00000000-0005-0000-0000-00009B010000}"/>
    <cellStyle name="normálne 2 8 2 2" xfId="332" xr:uid="{00000000-0005-0000-0000-00009C010000}"/>
    <cellStyle name="normálne 2 8 2 3" xfId="469" xr:uid="{00000000-0005-0000-0000-00009D010000}"/>
    <cellStyle name="normálne 2 8 2 4" xfId="609" xr:uid="{00000000-0005-0000-0000-00009E010000}"/>
    <cellStyle name="normálne 2 8 2 5" xfId="775" xr:uid="{00000000-0005-0000-0000-00009F010000}"/>
    <cellStyle name="normálne 2 8 2 6" xfId="832" xr:uid="{00000000-0005-0000-0000-0000A0010000}"/>
    <cellStyle name="normálne 2 8 3" xfId="259" xr:uid="{00000000-0005-0000-0000-0000A1010000}"/>
    <cellStyle name="normálne 2 8 4" xfId="397" xr:uid="{00000000-0005-0000-0000-0000A2010000}"/>
    <cellStyle name="normálne 2 8 5" xfId="538" xr:uid="{00000000-0005-0000-0000-0000A3010000}"/>
    <cellStyle name="normálne 2 8 6" xfId="703" xr:uid="{00000000-0005-0000-0000-0000A4010000}"/>
    <cellStyle name="normálne 2 8 7" xfId="877" xr:uid="{00000000-0005-0000-0000-0000A5010000}"/>
    <cellStyle name="normálne 2 9" xfId="117" xr:uid="{00000000-0005-0000-0000-0000A6010000}"/>
    <cellStyle name="normálne 2 9 2" xfId="297" xr:uid="{00000000-0005-0000-0000-0000A7010000}"/>
    <cellStyle name="normálne 2 9 3" xfId="434" xr:uid="{00000000-0005-0000-0000-0000A8010000}"/>
    <cellStyle name="normálne 2 9 4" xfId="574" xr:uid="{00000000-0005-0000-0000-0000A9010000}"/>
    <cellStyle name="normálne 2 9 5" xfId="740" xr:uid="{00000000-0005-0000-0000-0000AA010000}"/>
    <cellStyle name="normálne 2 9 6" xfId="829" xr:uid="{00000000-0005-0000-0000-0000AB010000}"/>
    <cellStyle name="normálne 20" xfId="193" xr:uid="{00000000-0005-0000-0000-0000AC010000}"/>
    <cellStyle name="normálne 20 2" xfId="1297" xr:uid="{00000000-0005-0000-0000-0000AD010000}"/>
    <cellStyle name="normálne 20 3" xfId="1247" xr:uid="{00000000-0005-0000-0000-0000AE010000}"/>
    <cellStyle name="normálne 21" xfId="194" xr:uid="{00000000-0005-0000-0000-0000AF010000}"/>
    <cellStyle name="normálne 21 2" xfId="1226" xr:uid="{00000000-0005-0000-0000-0000B0010000}"/>
    <cellStyle name="normálne 22" xfId="201" xr:uid="{00000000-0005-0000-0000-0000B1010000}"/>
    <cellStyle name="normálne 22 2" xfId="1271" xr:uid="{00000000-0005-0000-0000-0000B2010000}"/>
    <cellStyle name="normálne 23" xfId="233" xr:uid="{00000000-0005-0000-0000-0000B3010000}"/>
    <cellStyle name="normálne 23 2" xfId="1228" xr:uid="{00000000-0005-0000-0000-0000B4010000}"/>
    <cellStyle name="normálne 24" xfId="647" xr:uid="{00000000-0005-0000-0000-0000B5010000}"/>
    <cellStyle name="normálne 24 2" xfId="693" xr:uid="{00000000-0005-0000-0000-0000B6010000}"/>
    <cellStyle name="normálne 24 3" xfId="916" xr:uid="{00000000-0005-0000-0000-0000B7010000}"/>
    <cellStyle name="normálne 24 4" xfId="1227" xr:uid="{00000000-0005-0000-0000-0000B8010000}"/>
    <cellStyle name="normálne 25" xfId="978" xr:uid="{00000000-0005-0000-0000-0000B9010000}"/>
    <cellStyle name="normálne 25 2" xfId="1241" xr:uid="{00000000-0005-0000-0000-0000BA010000}"/>
    <cellStyle name="normálne 26" xfId="1016" xr:uid="{00000000-0005-0000-0000-0000BB010000}"/>
    <cellStyle name="normálne 26 2" xfId="1273" xr:uid="{00000000-0005-0000-0000-0000BC010000}"/>
    <cellStyle name="normálne 27" xfId="995" xr:uid="{00000000-0005-0000-0000-0000BD010000}"/>
    <cellStyle name="normálne 27 2" xfId="1220" xr:uid="{00000000-0005-0000-0000-0000BE010000}"/>
    <cellStyle name="normálne 28" xfId="1009" xr:uid="{00000000-0005-0000-0000-0000BF010000}"/>
    <cellStyle name="normálne 29" xfId="1013" xr:uid="{00000000-0005-0000-0000-0000C0010000}"/>
    <cellStyle name="normálne 3" xfId="17" xr:uid="{00000000-0005-0000-0000-0000C1010000}"/>
    <cellStyle name="normálne 3 10" xfId="395" xr:uid="{00000000-0005-0000-0000-0000C2010000}"/>
    <cellStyle name="normálne 3 11" xfId="650" xr:uid="{00000000-0005-0000-0000-0000C3010000}"/>
    <cellStyle name="normálne 3 11 2" xfId="984" xr:uid="{00000000-0005-0000-0000-0000C4010000}"/>
    <cellStyle name="normálne 3 11 3" xfId="1077" xr:uid="{00000000-0005-0000-0000-0000C5010000}"/>
    <cellStyle name="normálne 3 12" xfId="1005" xr:uid="{00000000-0005-0000-0000-0000C6010000}"/>
    <cellStyle name="normálne 3 13" xfId="1050" xr:uid="{00000000-0005-0000-0000-0000C7010000}"/>
    <cellStyle name="normálne 3 14" xfId="1065" xr:uid="{00000000-0005-0000-0000-0000C8010000}"/>
    <cellStyle name="normálne 3 15" xfId="999" xr:uid="{00000000-0005-0000-0000-0000C9010000}"/>
    <cellStyle name="normálne 3 16" xfId="1040" xr:uid="{00000000-0005-0000-0000-0000CA010000}"/>
    <cellStyle name="normálne 3 17" xfId="1062" xr:uid="{00000000-0005-0000-0000-0000CB010000}"/>
    <cellStyle name="normálne 3 18" xfId="1004" xr:uid="{00000000-0005-0000-0000-0000CC010000}"/>
    <cellStyle name="normálne 3 19" xfId="1006" xr:uid="{00000000-0005-0000-0000-0000CD010000}"/>
    <cellStyle name="normálne 3 2" xfId="31" xr:uid="{00000000-0005-0000-0000-0000CE010000}"/>
    <cellStyle name="normálne 3 2 10" xfId="844" xr:uid="{00000000-0005-0000-0000-0000CF010000}"/>
    <cellStyle name="normálne 3 2 2" xfId="44" xr:uid="{00000000-0005-0000-0000-0000D0010000}"/>
    <cellStyle name="normálne 3 2 2 2" xfId="96" xr:uid="{00000000-0005-0000-0000-0000D1010000}"/>
    <cellStyle name="normálne 3 2 2 2 2" xfId="170" xr:uid="{00000000-0005-0000-0000-0000D2010000}"/>
    <cellStyle name="normálne 3 2 2 2 2 2" xfId="350" xr:uid="{00000000-0005-0000-0000-0000D3010000}"/>
    <cellStyle name="normálne 3 2 2 2 2 3" xfId="487" xr:uid="{00000000-0005-0000-0000-0000D4010000}"/>
    <cellStyle name="normálne 3 2 2 2 2 4" xfId="627" xr:uid="{00000000-0005-0000-0000-0000D5010000}"/>
    <cellStyle name="normálne 3 2 2 2 2 5" xfId="793" xr:uid="{00000000-0005-0000-0000-0000D6010000}"/>
    <cellStyle name="normálne 3 2 2 2 2 6" xfId="891" xr:uid="{00000000-0005-0000-0000-0000D7010000}"/>
    <cellStyle name="normálne 3 2 2 2 3" xfId="277" xr:uid="{00000000-0005-0000-0000-0000D8010000}"/>
    <cellStyle name="normálne 3 2 2 2 4" xfId="415" xr:uid="{00000000-0005-0000-0000-0000D9010000}"/>
    <cellStyle name="normálne 3 2 2 2 5" xfId="556" xr:uid="{00000000-0005-0000-0000-0000DA010000}"/>
    <cellStyle name="normálne 3 2 2 2 6" xfId="721" xr:uid="{00000000-0005-0000-0000-0000DB010000}"/>
    <cellStyle name="normálne 3 2 2 2 7" xfId="859" xr:uid="{00000000-0005-0000-0000-0000DC010000}"/>
    <cellStyle name="normálne 3 2 2 3" xfId="135" xr:uid="{00000000-0005-0000-0000-0000DD010000}"/>
    <cellStyle name="normálne 3 2 2 3 2" xfId="315" xr:uid="{00000000-0005-0000-0000-0000DE010000}"/>
    <cellStyle name="normálne 3 2 2 3 3" xfId="452" xr:uid="{00000000-0005-0000-0000-0000DF010000}"/>
    <cellStyle name="normálne 3 2 2 3 4" xfId="592" xr:uid="{00000000-0005-0000-0000-0000E0010000}"/>
    <cellStyle name="normálne 3 2 2 3 5" xfId="758" xr:uid="{00000000-0005-0000-0000-0000E1010000}"/>
    <cellStyle name="normálne 3 2 2 3 6" xfId="842" xr:uid="{00000000-0005-0000-0000-0000E2010000}"/>
    <cellStyle name="normálne 3 2 2 4" xfId="230" xr:uid="{00000000-0005-0000-0000-0000E3010000}"/>
    <cellStyle name="normálne 3 2 2 5" xfId="375" xr:uid="{00000000-0005-0000-0000-0000E4010000}"/>
    <cellStyle name="normálne 3 2 2 6" xfId="521" xr:uid="{00000000-0005-0000-0000-0000E5010000}"/>
    <cellStyle name="normálne 3 2 2 7" xfId="682" xr:uid="{00000000-0005-0000-0000-0000E6010000}"/>
    <cellStyle name="normálne 3 2 2 8" xfId="895" xr:uid="{00000000-0005-0000-0000-0000E7010000}"/>
    <cellStyle name="normálne 3 2 3" xfId="69" xr:uid="{00000000-0005-0000-0000-0000E8010000}"/>
    <cellStyle name="normálne 3 2 3 2" xfId="107" xr:uid="{00000000-0005-0000-0000-0000E9010000}"/>
    <cellStyle name="normálne 3 2 3 2 2" xfId="181" xr:uid="{00000000-0005-0000-0000-0000EA010000}"/>
    <cellStyle name="normálne 3 2 3 2 2 2" xfId="361" xr:uid="{00000000-0005-0000-0000-0000EB010000}"/>
    <cellStyle name="normálne 3 2 3 2 2 3" xfId="498" xr:uid="{00000000-0005-0000-0000-0000EC010000}"/>
    <cellStyle name="normálne 3 2 3 2 2 4" xfId="638" xr:uid="{00000000-0005-0000-0000-0000ED010000}"/>
    <cellStyle name="normálne 3 2 3 2 2 5" xfId="804" xr:uid="{00000000-0005-0000-0000-0000EE010000}"/>
    <cellStyle name="normálne 3 2 3 2 2 6" xfId="948" xr:uid="{00000000-0005-0000-0000-0000EF010000}"/>
    <cellStyle name="normálne 3 2 3 2 3" xfId="288" xr:uid="{00000000-0005-0000-0000-0000F0010000}"/>
    <cellStyle name="normálne 3 2 3 2 4" xfId="426" xr:uid="{00000000-0005-0000-0000-0000F1010000}"/>
    <cellStyle name="normálne 3 2 3 2 5" xfId="567" xr:uid="{00000000-0005-0000-0000-0000F2010000}"/>
    <cellStyle name="normálne 3 2 3 2 6" xfId="732" xr:uid="{00000000-0005-0000-0000-0000F3010000}"/>
    <cellStyle name="normálne 3 2 3 2 7" xfId="914" xr:uid="{00000000-0005-0000-0000-0000F4010000}"/>
    <cellStyle name="normálne 3 2 3 3" xfId="146" xr:uid="{00000000-0005-0000-0000-0000F5010000}"/>
    <cellStyle name="normálne 3 2 3 3 2" xfId="326" xr:uid="{00000000-0005-0000-0000-0000F6010000}"/>
    <cellStyle name="normálne 3 2 3 3 3" xfId="463" xr:uid="{00000000-0005-0000-0000-0000F7010000}"/>
    <cellStyle name="normálne 3 2 3 3 4" xfId="603" xr:uid="{00000000-0005-0000-0000-0000F8010000}"/>
    <cellStyle name="normálne 3 2 3 3 5" xfId="769" xr:uid="{00000000-0005-0000-0000-0000F9010000}"/>
    <cellStyle name="normálne 3 2 3 3 6" xfId="897" xr:uid="{00000000-0005-0000-0000-0000FA010000}"/>
    <cellStyle name="normálne 3 2 3 4" xfId="251" xr:uid="{00000000-0005-0000-0000-0000FB010000}"/>
    <cellStyle name="normálne 3 2 3 5" xfId="390" xr:uid="{00000000-0005-0000-0000-0000FC010000}"/>
    <cellStyle name="normálne 3 2 3 6" xfId="532" xr:uid="{00000000-0005-0000-0000-0000FD010000}"/>
    <cellStyle name="normálne 3 2 3 7" xfId="696" xr:uid="{00000000-0005-0000-0000-0000FE010000}"/>
    <cellStyle name="normálne 3 2 3 8" xfId="834" xr:uid="{00000000-0005-0000-0000-0000FF010000}"/>
    <cellStyle name="normálne 3 2 4" xfId="85" xr:uid="{00000000-0005-0000-0000-000000020000}"/>
    <cellStyle name="normálne 3 2 4 2" xfId="159" xr:uid="{00000000-0005-0000-0000-000001020000}"/>
    <cellStyle name="normálne 3 2 4 2 2" xfId="339" xr:uid="{00000000-0005-0000-0000-000002020000}"/>
    <cellStyle name="normálne 3 2 4 2 3" xfId="476" xr:uid="{00000000-0005-0000-0000-000003020000}"/>
    <cellStyle name="normálne 3 2 4 2 4" xfId="616" xr:uid="{00000000-0005-0000-0000-000004020000}"/>
    <cellStyle name="normálne 3 2 4 2 5" xfId="782" xr:uid="{00000000-0005-0000-0000-000005020000}"/>
    <cellStyle name="normálne 3 2 4 2 6" xfId="847" xr:uid="{00000000-0005-0000-0000-000006020000}"/>
    <cellStyle name="normálne 3 2 4 3" xfId="266" xr:uid="{00000000-0005-0000-0000-000007020000}"/>
    <cellStyle name="normálne 3 2 4 4" xfId="404" xr:uid="{00000000-0005-0000-0000-000008020000}"/>
    <cellStyle name="normálne 3 2 4 5" xfId="545" xr:uid="{00000000-0005-0000-0000-000009020000}"/>
    <cellStyle name="normálne 3 2 4 6" xfId="710" xr:uid="{00000000-0005-0000-0000-00000A020000}"/>
    <cellStyle name="normálne 3 2 4 7" xfId="943" xr:uid="{00000000-0005-0000-0000-00000B020000}"/>
    <cellStyle name="normálne 3 2 5" xfId="124" xr:uid="{00000000-0005-0000-0000-00000C020000}"/>
    <cellStyle name="normálne 3 2 5 2" xfId="304" xr:uid="{00000000-0005-0000-0000-00000D020000}"/>
    <cellStyle name="normálne 3 2 5 3" xfId="441" xr:uid="{00000000-0005-0000-0000-00000E020000}"/>
    <cellStyle name="normálne 3 2 5 4" xfId="581" xr:uid="{00000000-0005-0000-0000-00000F020000}"/>
    <cellStyle name="normálne 3 2 5 5" xfId="747" xr:uid="{00000000-0005-0000-0000-000010020000}"/>
    <cellStyle name="normálne 3 2 5 6" xfId="971" xr:uid="{00000000-0005-0000-0000-000011020000}"/>
    <cellStyle name="normálne 3 2 6" xfId="217" xr:uid="{00000000-0005-0000-0000-000012020000}"/>
    <cellStyle name="normálne 3 2 7" xfId="295" xr:uid="{00000000-0005-0000-0000-000013020000}"/>
    <cellStyle name="normálne 3 2 8" xfId="510" xr:uid="{00000000-0005-0000-0000-000014020000}"/>
    <cellStyle name="normálne 3 2 9" xfId="664" xr:uid="{00000000-0005-0000-0000-000015020000}"/>
    <cellStyle name="normálne 3 20" xfId="878" xr:uid="{00000000-0005-0000-0000-000016020000}"/>
    <cellStyle name="normálne 3 21" xfId="1086" xr:uid="{00000000-0005-0000-0000-000017020000}"/>
    <cellStyle name="normálne 3 22" xfId="1095" xr:uid="{00000000-0005-0000-0000-000018020000}"/>
    <cellStyle name="normálne 3 23" xfId="1102" xr:uid="{00000000-0005-0000-0000-000019020000}"/>
    <cellStyle name="normálne 3 24" xfId="1109" xr:uid="{00000000-0005-0000-0000-00001A020000}"/>
    <cellStyle name="normálne 3 25" xfId="1116" xr:uid="{00000000-0005-0000-0000-00001B020000}"/>
    <cellStyle name="normálne 3 26" xfId="1123" xr:uid="{00000000-0005-0000-0000-00001C020000}"/>
    <cellStyle name="normálne 3 27" xfId="1129" xr:uid="{00000000-0005-0000-0000-00001D020000}"/>
    <cellStyle name="normálne 3 28" xfId="1135" xr:uid="{00000000-0005-0000-0000-00001E020000}"/>
    <cellStyle name="normálne 3 29" xfId="1141" xr:uid="{00000000-0005-0000-0000-00001F020000}"/>
    <cellStyle name="normálne 3 3" xfId="38" xr:uid="{00000000-0005-0000-0000-000020020000}"/>
    <cellStyle name="normálne 3 3 2" xfId="90" xr:uid="{00000000-0005-0000-0000-000021020000}"/>
    <cellStyle name="normálne 3 3 2 2" xfId="164" xr:uid="{00000000-0005-0000-0000-000022020000}"/>
    <cellStyle name="normálne 3 3 2 2 2" xfId="344" xr:uid="{00000000-0005-0000-0000-000023020000}"/>
    <cellStyle name="normálne 3 3 2 2 3" xfId="481" xr:uid="{00000000-0005-0000-0000-000024020000}"/>
    <cellStyle name="normálne 3 3 2 2 4" xfId="621" xr:uid="{00000000-0005-0000-0000-000025020000}"/>
    <cellStyle name="normálne 3 3 2 2 5" xfId="787" xr:uid="{00000000-0005-0000-0000-000026020000}"/>
    <cellStyle name="normálne 3 3 2 2 6" xfId="841" xr:uid="{00000000-0005-0000-0000-000027020000}"/>
    <cellStyle name="normálne 3 3 2 3" xfId="271" xr:uid="{00000000-0005-0000-0000-000028020000}"/>
    <cellStyle name="normálne 3 3 2 4" xfId="409" xr:uid="{00000000-0005-0000-0000-000029020000}"/>
    <cellStyle name="normálne 3 3 2 5" xfId="550" xr:uid="{00000000-0005-0000-0000-00002A020000}"/>
    <cellStyle name="normálne 3 3 2 6" xfId="715" xr:uid="{00000000-0005-0000-0000-00002B020000}"/>
    <cellStyle name="normálne 3 3 2 7" xfId="874" xr:uid="{00000000-0005-0000-0000-00002C020000}"/>
    <cellStyle name="normálne 3 3 3" xfId="129" xr:uid="{00000000-0005-0000-0000-00002D020000}"/>
    <cellStyle name="normálne 3 3 3 2" xfId="309" xr:uid="{00000000-0005-0000-0000-00002E020000}"/>
    <cellStyle name="normálne 3 3 3 3" xfId="446" xr:uid="{00000000-0005-0000-0000-00002F020000}"/>
    <cellStyle name="normálne 3 3 3 4" xfId="586" xr:uid="{00000000-0005-0000-0000-000030020000}"/>
    <cellStyle name="normálne 3 3 3 5" xfId="752" xr:uid="{00000000-0005-0000-0000-000031020000}"/>
    <cellStyle name="normálne 3 3 3 6" xfId="816" xr:uid="{00000000-0005-0000-0000-000032020000}"/>
    <cellStyle name="normálne 3 3 4" xfId="224" xr:uid="{00000000-0005-0000-0000-000033020000}"/>
    <cellStyle name="normálne 3 3 5" xfId="236" xr:uid="{00000000-0005-0000-0000-000034020000}"/>
    <cellStyle name="normálne 3 3 6" xfId="515" xr:uid="{00000000-0005-0000-0000-000035020000}"/>
    <cellStyle name="normálne 3 3 7" xfId="677" xr:uid="{00000000-0005-0000-0000-000036020000}"/>
    <cellStyle name="normálne 3 3 8" xfId="827" xr:uid="{00000000-0005-0000-0000-000037020000}"/>
    <cellStyle name="normálne 3 30" xfId="1147" xr:uid="{00000000-0005-0000-0000-000038020000}"/>
    <cellStyle name="normálne 3 4" xfId="58" xr:uid="{00000000-0005-0000-0000-000039020000}"/>
    <cellStyle name="normálne 3 4 2" xfId="101" xr:uid="{00000000-0005-0000-0000-00003A020000}"/>
    <cellStyle name="normálne 3 4 2 2" xfId="175" xr:uid="{00000000-0005-0000-0000-00003B020000}"/>
    <cellStyle name="normálne 3 4 2 2 2" xfId="355" xr:uid="{00000000-0005-0000-0000-00003C020000}"/>
    <cellStyle name="normálne 3 4 2 2 3" xfId="492" xr:uid="{00000000-0005-0000-0000-00003D020000}"/>
    <cellStyle name="normálne 3 4 2 2 4" xfId="632" xr:uid="{00000000-0005-0000-0000-00003E020000}"/>
    <cellStyle name="normálne 3 4 2 2 5" xfId="798" xr:uid="{00000000-0005-0000-0000-00003F020000}"/>
    <cellStyle name="normálne 3 4 2 2 6" xfId="935" xr:uid="{00000000-0005-0000-0000-000040020000}"/>
    <cellStyle name="normálne 3 4 2 3" xfId="282" xr:uid="{00000000-0005-0000-0000-000041020000}"/>
    <cellStyle name="normálne 3 4 2 4" xfId="420" xr:uid="{00000000-0005-0000-0000-000042020000}"/>
    <cellStyle name="normálne 3 4 2 5" xfId="561" xr:uid="{00000000-0005-0000-0000-000043020000}"/>
    <cellStyle name="normálne 3 4 2 6" xfId="726" xr:uid="{00000000-0005-0000-0000-000044020000}"/>
    <cellStyle name="normálne 3 4 2 7" xfId="919" xr:uid="{00000000-0005-0000-0000-000045020000}"/>
    <cellStyle name="normálne 3 4 3" xfId="140" xr:uid="{00000000-0005-0000-0000-000046020000}"/>
    <cellStyle name="normálne 3 4 3 2" xfId="320" xr:uid="{00000000-0005-0000-0000-000047020000}"/>
    <cellStyle name="normálne 3 4 3 3" xfId="457" xr:uid="{00000000-0005-0000-0000-000048020000}"/>
    <cellStyle name="normálne 3 4 3 4" xfId="597" xr:uid="{00000000-0005-0000-0000-000049020000}"/>
    <cellStyle name="normálne 3 4 3 5" xfId="763" xr:uid="{00000000-0005-0000-0000-00004A020000}"/>
    <cellStyle name="normálne 3 4 3 6" xfId="886" xr:uid="{00000000-0005-0000-0000-00004B020000}"/>
    <cellStyle name="normálne 3 4 4" xfId="241" xr:uid="{00000000-0005-0000-0000-00004C020000}"/>
    <cellStyle name="normálne 3 4 5" xfId="384" xr:uid="{00000000-0005-0000-0000-00004D020000}"/>
    <cellStyle name="normálne 3 4 6" xfId="526" xr:uid="{00000000-0005-0000-0000-00004E020000}"/>
    <cellStyle name="normálne 3 4 7" xfId="689" xr:uid="{00000000-0005-0000-0000-00004F020000}"/>
    <cellStyle name="normálne 3 4 8" xfId="903" xr:uid="{00000000-0005-0000-0000-000050020000}"/>
    <cellStyle name="normálne 3 5" xfId="79" xr:uid="{00000000-0005-0000-0000-000051020000}"/>
    <cellStyle name="normálne 3 5 2" xfId="153" xr:uid="{00000000-0005-0000-0000-000052020000}"/>
    <cellStyle name="normálne 3 5 2 2" xfId="333" xr:uid="{00000000-0005-0000-0000-000053020000}"/>
    <cellStyle name="normálne 3 5 2 3" xfId="470" xr:uid="{00000000-0005-0000-0000-000054020000}"/>
    <cellStyle name="normálne 3 5 2 4" xfId="610" xr:uid="{00000000-0005-0000-0000-000055020000}"/>
    <cellStyle name="normálne 3 5 2 5" xfId="776" xr:uid="{00000000-0005-0000-0000-000056020000}"/>
    <cellStyle name="normálne 3 5 2 6" xfId="825" xr:uid="{00000000-0005-0000-0000-000057020000}"/>
    <cellStyle name="normálne 3 5 3" xfId="260" xr:uid="{00000000-0005-0000-0000-000058020000}"/>
    <cellStyle name="normálne 3 5 4" xfId="398" xr:uid="{00000000-0005-0000-0000-000059020000}"/>
    <cellStyle name="normálne 3 5 5" xfId="539" xr:uid="{00000000-0005-0000-0000-00005A020000}"/>
    <cellStyle name="normálne 3 5 6" xfId="704" xr:uid="{00000000-0005-0000-0000-00005B020000}"/>
    <cellStyle name="normálne 3 5 7" xfId="930" xr:uid="{00000000-0005-0000-0000-00005C020000}"/>
    <cellStyle name="normálne 3 6" xfId="118" xr:uid="{00000000-0005-0000-0000-00005D020000}"/>
    <cellStyle name="normálne 3 6 2" xfId="298" xr:uid="{00000000-0005-0000-0000-00005E020000}"/>
    <cellStyle name="normálne 3 6 3" xfId="435" xr:uid="{00000000-0005-0000-0000-00005F020000}"/>
    <cellStyle name="normálne 3 6 4" xfId="575" xr:uid="{00000000-0005-0000-0000-000060020000}"/>
    <cellStyle name="normálne 3 6 5" xfId="741" xr:uid="{00000000-0005-0000-0000-000061020000}"/>
    <cellStyle name="normálne 3 6 6" xfId="956" xr:uid="{00000000-0005-0000-0000-000062020000}"/>
    <cellStyle name="normálne 3 7" xfId="189" xr:uid="{00000000-0005-0000-0000-000063020000}"/>
    <cellStyle name="normálne 3 7 2" xfId="368" xr:uid="{00000000-0005-0000-0000-000064020000}"/>
    <cellStyle name="normálne 3 7 3" xfId="505" xr:uid="{00000000-0005-0000-0000-000065020000}"/>
    <cellStyle name="normálne 3 7 4" xfId="644" xr:uid="{00000000-0005-0000-0000-000066020000}"/>
    <cellStyle name="normálne 3 7 5" xfId="810" xr:uid="{00000000-0005-0000-0000-000067020000}"/>
    <cellStyle name="normálne 3 7 6" xfId="828" xr:uid="{00000000-0005-0000-0000-000068020000}"/>
    <cellStyle name="normálne 3 8" xfId="206" xr:uid="{00000000-0005-0000-0000-000069020000}"/>
    <cellStyle name="normálne 3 9" xfId="244" xr:uid="{00000000-0005-0000-0000-00006A020000}"/>
    <cellStyle name="normálne 30" xfId="1074" xr:uid="{00000000-0005-0000-0000-00006B020000}"/>
    <cellStyle name="normálne 31" xfId="1001" xr:uid="{00000000-0005-0000-0000-00006C020000}"/>
    <cellStyle name="normálne 32" xfId="1066" xr:uid="{00000000-0005-0000-0000-00006D020000}"/>
    <cellStyle name="normálne 33" xfId="8" xr:uid="{00000000-0005-0000-0000-00006E020000}"/>
    <cellStyle name="normálne 33 10" xfId="659" xr:uid="{00000000-0005-0000-0000-00006F020000}"/>
    <cellStyle name="normálne 33 11" xfId="673" xr:uid="{00000000-0005-0000-0000-000070020000}"/>
    <cellStyle name="normálne 33 2" xfId="28" xr:uid="{00000000-0005-0000-0000-000071020000}"/>
    <cellStyle name="normálne 33 2 10" xfId="898" xr:uid="{00000000-0005-0000-0000-000072020000}"/>
    <cellStyle name="normálne 33 2 2" xfId="42" xr:uid="{00000000-0005-0000-0000-000073020000}"/>
    <cellStyle name="normálne 33 2 2 2" xfId="94" xr:uid="{00000000-0005-0000-0000-000074020000}"/>
    <cellStyle name="normálne 33 2 2 2 2" xfId="168" xr:uid="{00000000-0005-0000-0000-000075020000}"/>
    <cellStyle name="normálne 33 2 2 2 2 2" xfId="348" xr:uid="{00000000-0005-0000-0000-000076020000}"/>
    <cellStyle name="normálne 33 2 2 2 2 3" xfId="485" xr:uid="{00000000-0005-0000-0000-000077020000}"/>
    <cellStyle name="normálne 33 2 2 2 2 4" xfId="625" xr:uid="{00000000-0005-0000-0000-000078020000}"/>
    <cellStyle name="normálne 33 2 2 2 2 5" xfId="791" xr:uid="{00000000-0005-0000-0000-000079020000}"/>
    <cellStyle name="normálne 33 2 2 2 2 6" xfId="858" xr:uid="{00000000-0005-0000-0000-00007A020000}"/>
    <cellStyle name="normálne 33 2 2 2 3" xfId="275" xr:uid="{00000000-0005-0000-0000-00007B020000}"/>
    <cellStyle name="normálne 33 2 2 2 4" xfId="413" xr:uid="{00000000-0005-0000-0000-00007C020000}"/>
    <cellStyle name="normálne 33 2 2 2 5" xfId="554" xr:uid="{00000000-0005-0000-0000-00007D020000}"/>
    <cellStyle name="normálne 33 2 2 2 6" xfId="719" xr:uid="{00000000-0005-0000-0000-00007E020000}"/>
    <cellStyle name="normálne 33 2 2 2 7" xfId="952" xr:uid="{00000000-0005-0000-0000-00007F020000}"/>
    <cellStyle name="normálne 33 2 2 3" xfId="133" xr:uid="{00000000-0005-0000-0000-000080020000}"/>
    <cellStyle name="normálne 33 2 2 3 2" xfId="313" xr:uid="{00000000-0005-0000-0000-000081020000}"/>
    <cellStyle name="normálne 33 2 2 3 3" xfId="450" xr:uid="{00000000-0005-0000-0000-000082020000}"/>
    <cellStyle name="normálne 33 2 2 3 4" xfId="590" xr:uid="{00000000-0005-0000-0000-000083020000}"/>
    <cellStyle name="normálne 33 2 2 3 5" xfId="756" xr:uid="{00000000-0005-0000-0000-000084020000}"/>
    <cellStyle name="normálne 33 2 2 3 6" xfId="938" xr:uid="{00000000-0005-0000-0000-000085020000}"/>
    <cellStyle name="normálne 33 2 2 4" xfId="228" xr:uid="{00000000-0005-0000-0000-000086020000}"/>
    <cellStyle name="normálne 33 2 2 5" xfId="373" xr:uid="{00000000-0005-0000-0000-000087020000}"/>
    <cellStyle name="normálne 33 2 2 6" xfId="519" xr:uid="{00000000-0005-0000-0000-000088020000}"/>
    <cellStyle name="normálne 33 2 2 7" xfId="680" xr:uid="{00000000-0005-0000-0000-000089020000}"/>
    <cellStyle name="normálne 33 2 2 8" xfId="862" xr:uid="{00000000-0005-0000-0000-00008A020000}"/>
    <cellStyle name="normálne 33 2 3" xfId="66" xr:uid="{00000000-0005-0000-0000-00008B020000}"/>
    <cellStyle name="normálne 33 2 3 2" xfId="105" xr:uid="{00000000-0005-0000-0000-00008C020000}"/>
    <cellStyle name="normálne 33 2 3 2 2" xfId="179" xr:uid="{00000000-0005-0000-0000-00008D020000}"/>
    <cellStyle name="normálne 33 2 3 2 2 2" xfId="359" xr:uid="{00000000-0005-0000-0000-00008E020000}"/>
    <cellStyle name="normálne 33 2 3 2 2 3" xfId="496" xr:uid="{00000000-0005-0000-0000-00008F020000}"/>
    <cellStyle name="normálne 33 2 3 2 2 4" xfId="636" xr:uid="{00000000-0005-0000-0000-000090020000}"/>
    <cellStyle name="normálne 33 2 3 2 2 5" xfId="802" xr:uid="{00000000-0005-0000-0000-000091020000}"/>
    <cellStyle name="normálne 33 2 3 2 2 6" xfId="913" xr:uid="{00000000-0005-0000-0000-000092020000}"/>
    <cellStyle name="normálne 33 2 3 2 3" xfId="286" xr:uid="{00000000-0005-0000-0000-000093020000}"/>
    <cellStyle name="normálne 33 2 3 2 4" xfId="424" xr:uid="{00000000-0005-0000-0000-000094020000}"/>
    <cellStyle name="normálne 33 2 3 2 5" xfId="565" xr:uid="{00000000-0005-0000-0000-000095020000}"/>
    <cellStyle name="normálne 33 2 3 2 6" xfId="730" xr:uid="{00000000-0005-0000-0000-000096020000}"/>
    <cellStyle name="normálne 33 2 3 2 7" xfId="839" xr:uid="{00000000-0005-0000-0000-000097020000}"/>
    <cellStyle name="normálne 33 2 3 3" xfId="144" xr:uid="{00000000-0005-0000-0000-000098020000}"/>
    <cellStyle name="normálne 33 2 3 3 2" xfId="324" xr:uid="{00000000-0005-0000-0000-000099020000}"/>
    <cellStyle name="normálne 33 2 3 3 3" xfId="461" xr:uid="{00000000-0005-0000-0000-00009A020000}"/>
    <cellStyle name="normálne 33 2 3 3 4" xfId="601" xr:uid="{00000000-0005-0000-0000-00009B020000}"/>
    <cellStyle name="normálne 33 2 3 3 5" xfId="767" xr:uid="{00000000-0005-0000-0000-00009C020000}"/>
    <cellStyle name="normálne 33 2 3 3 6" xfId="865" xr:uid="{00000000-0005-0000-0000-00009D020000}"/>
    <cellStyle name="normálne 33 2 3 4" xfId="248" xr:uid="{00000000-0005-0000-0000-00009E020000}"/>
    <cellStyle name="normálne 33 2 3 5" xfId="388" xr:uid="{00000000-0005-0000-0000-00009F020000}"/>
    <cellStyle name="normálne 33 2 3 6" xfId="530" xr:uid="{00000000-0005-0000-0000-0000A0020000}"/>
    <cellStyle name="normálne 33 2 3 7" xfId="694" xr:uid="{00000000-0005-0000-0000-0000A1020000}"/>
    <cellStyle name="normálne 33 2 3 8" xfId="870" xr:uid="{00000000-0005-0000-0000-0000A2020000}"/>
    <cellStyle name="normálne 33 2 4" xfId="83" xr:uid="{00000000-0005-0000-0000-0000A3020000}"/>
    <cellStyle name="normálne 33 2 4 2" xfId="157" xr:uid="{00000000-0005-0000-0000-0000A4020000}"/>
    <cellStyle name="normálne 33 2 4 2 2" xfId="337" xr:uid="{00000000-0005-0000-0000-0000A5020000}"/>
    <cellStyle name="normálne 33 2 4 2 3" xfId="474" xr:uid="{00000000-0005-0000-0000-0000A6020000}"/>
    <cellStyle name="normálne 33 2 4 2 4" xfId="614" xr:uid="{00000000-0005-0000-0000-0000A7020000}"/>
    <cellStyle name="normálne 33 2 4 2 5" xfId="780" xr:uid="{00000000-0005-0000-0000-0000A8020000}"/>
    <cellStyle name="normálne 33 2 4 2 6" xfId="942" xr:uid="{00000000-0005-0000-0000-0000A9020000}"/>
    <cellStyle name="normálne 33 2 4 3" xfId="264" xr:uid="{00000000-0005-0000-0000-0000AA020000}"/>
    <cellStyle name="normálne 33 2 4 4" xfId="402" xr:uid="{00000000-0005-0000-0000-0000AB020000}"/>
    <cellStyle name="normálne 33 2 4 5" xfId="543" xr:uid="{00000000-0005-0000-0000-0000AC020000}"/>
    <cellStyle name="normálne 33 2 4 6" xfId="708" xr:uid="{00000000-0005-0000-0000-0000AD020000}"/>
    <cellStyle name="normálne 33 2 4 7" xfId="907" xr:uid="{00000000-0005-0000-0000-0000AE020000}"/>
    <cellStyle name="normálne 33 2 5" xfId="122" xr:uid="{00000000-0005-0000-0000-0000AF020000}"/>
    <cellStyle name="normálne 33 2 5 2" xfId="302" xr:uid="{00000000-0005-0000-0000-0000B0020000}"/>
    <cellStyle name="normálne 33 2 5 3" xfId="439" xr:uid="{00000000-0005-0000-0000-0000B1020000}"/>
    <cellStyle name="normálne 33 2 5 4" xfId="579" xr:uid="{00000000-0005-0000-0000-0000B2020000}"/>
    <cellStyle name="normálne 33 2 5 5" xfId="745" xr:uid="{00000000-0005-0000-0000-0000B3020000}"/>
    <cellStyle name="normálne 33 2 5 6" xfId="896" xr:uid="{00000000-0005-0000-0000-0000B4020000}"/>
    <cellStyle name="normálne 33 2 6" xfId="215" xr:uid="{00000000-0005-0000-0000-0000B5020000}"/>
    <cellStyle name="normálne 33 2 7" xfId="203" xr:uid="{00000000-0005-0000-0000-0000B6020000}"/>
    <cellStyle name="normálne 33 2 8" xfId="508" xr:uid="{00000000-0005-0000-0000-0000B7020000}"/>
    <cellStyle name="normálne 33 2 9" xfId="671" xr:uid="{00000000-0005-0000-0000-0000B8020000}"/>
    <cellStyle name="normálne 33 3" xfId="36" xr:uid="{00000000-0005-0000-0000-0000B9020000}"/>
    <cellStyle name="normálne 33 3 2" xfId="88" xr:uid="{00000000-0005-0000-0000-0000BA020000}"/>
    <cellStyle name="normálne 33 3 2 2" xfId="162" xr:uid="{00000000-0005-0000-0000-0000BB020000}"/>
    <cellStyle name="normálne 33 3 2 2 2" xfId="342" xr:uid="{00000000-0005-0000-0000-0000BC020000}"/>
    <cellStyle name="normálne 33 3 2 2 3" xfId="479" xr:uid="{00000000-0005-0000-0000-0000BD020000}"/>
    <cellStyle name="normálne 33 3 2 2 4" xfId="619" xr:uid="{00000000-0005-0000-0000-0000BE020000}"/>
    <cellStyle name="normálne 33 3 2 2 5" xfId="785" xr:uid="{00000000-0005-0000-0000-0000BF020000}"/>
    <cellStyle name="normálne 33 3 2 2 6" xfId="873" xr:uid="{00000000-0005-0000-0000-0000C0020000}"/>
    <cellStyle name="normálne 33 3 2 3" xfId="269" xr:uid="{00000000-0005-0000-0000-0000C1020000}"/>
    <cellStyle name="normálne 33 3 2 4" xfId="407" xr:uid="{00000000-0005-0000-0000-0000C2020000}"/>
    <cellStyle name="normálne 33 3 2 5" xfId="548" xr:uid="{00000000-0005-0000-0000-0000C3020000}"/>
    <cellStyle name="normálne 33 3 2 6" xfId="713" xr:uid="{00000000-0005-0000-0000-0000C4020000}"/>
    <cellStyle name="normálne 33 3 2 7" xfId="969" xr:uid="{00000000-0005-0000-0000-0000C5020000}"/>
    <cellStyle name="normálne 33 3 3" xfId="127" xr:uid="{00000000-0005-0000-0000-0000C6020000}"/>
    <cellStyle name="normálne 33 3 3 2" xfId="307" xr:uid="{00000000-0005-0000-0000-0000C7020000}"/>
    <cellStyle name="normálne 33 3 3 3" xfId="444" xr:uid="{00000000-0005-0000-0000-0000C8020000}"/>
    <cellStyle name="normálne 33 3 3 4" xfId="584" xr:uid="{00000000-0005-0000-0000-0000C9020000}"/>
    <cellStyle name="normálne 33 3 3 5" xfId="750" xr:uid="{00000000-0005-0000-0000-0000CA020000}"/>
    <cellStyle name="normálne 33 3 3 6" xfId="882" xr:uid="{00000000-0005-0000-0000-0000CB020000}"/>
    <cellStyle name="normálne 33 3 4" xfId="222" xr:uid="{00000000-0005-0000-0000-0000CC020000}"/>
    <cellStyle name="normálne 33 3 5" xfId="239" xr:uid="{00000000-0005-0000-0000-0000CD020000}"/>
    <cellStyle name="normálne 33 3 6" xfId="513" xr:uid="{00000000-0005-0000-0000-0000CE020000}"/>
    <cellStyle name="normálne 33 3 7" xfId="675" xr:uid="{00000000-0005-0000-0000-0000CF020000}"/>
    <cellStyle name="normálne 33 3 8" xfId="931" xr:uid="{00000000-0005-0000-0000-0000D0020000}"/>
    <cellStyle name="normálne 33 4" xfId="52" xr:uid="{00000000-0005-0000-0000-0000D1020000}"/>
    <cellStyle name="normálne 33 4 2" xfId="99" xr:uid="{00000000-0005-0000-0000-0000D2020000}"/>
    <cellStyle name="normálne 33 4 2 2" xfId="173" xr:uid="{00000000-0005-0000-0000-0000D3020000}"/>
    <cellStyle name="normálne 33 4 2 2 2" xfId="353" xr:uid="{00000000-0005-0000-0000-0000D4020000}"/>
    <cellStyle name="normálne 33 4 2 2 3" xfId="490" xr:uid="{00000000-0005-0000-0000-0000D5020000}"/>
    <cellStyle name="normálne 33 4 2 2 4" xfId="630" xr:uid="{00000000-0005-0000-0000-0000D6020000}"/>
    <cellStyle name="normálne 33 4 2 2 5" xfId="796" xr:uid="{00000000-0005-0000-0000-0000D7020000}"/>
    <cellStyle name="normálne 33 4 2 2 6" xfId="918" xr:uid="{00000000-0005-0000-0000-0000D8020000}"/>
    <cellStyle name="normálne 33 4 2 3" xfId="280" xr:uid="{00000000-0005-0000-0000-0000D9020000}"/>
    <cellStyle name="normálne 33 4 2 4" xfId="418" xr:uid="{00000000-0005-0000-0000-0000DA020000}"/>
    <cellStyle name="normálne 33 4 2 5" xfId="559" xr:uid="{00000000-0005-0000-0000-0000DB020000}"/>
    <cellStyle name="normálne 33 4 2 6" xfId="724" xr:uid="{00000000-0005-0000-0000-0000DC020000}"/>
    <cellStyle name="normálne 33 4 2 7" xfId="846" xr:uid="{00000000-0005-0000-0000-0000DD020000}"/>
    <cellStyle name="normálne 33 4 3" xfId="138" xr:uid="{00000000-0005-0000-0000-0000DE020000}"/>
    <cellStyle name="normálne 33 4 3 2" xfId="318" xr:uid="{00000000-0005-0000-0000-0000DF020000}"/>
    <cellStyle name="normálne 33 4 3 3" xfId="455" xr:uid="{00000000-0005-0000-0000-0000E0020000}"/>
    <cellStyle name="normálne 33 4 3 4" xfId="595" xr:uid="{00000000-0005-0000-0000-0000E1020000}"/>
    <cellStyle name="normálne 33 4 3 5" xfId="761" xr:uid="{00000000-0005-0000-0000-0000E2020000}"/>
    <cellStyle name="normálne 33 4 3 6" xfId="869" xr:uid="{00000000-0005-0000-0000-0000E3020000}"/>
    <cellStyle name="normálne 33 4 4" xfId="237" xr:uid="{00000000-0005-0000-0000-0000E4020000}"/>
    <cellStyle name="normálne 33 4 5" xfId="381" xr:uid="{00000000-0005-0000-0000-0000E5020000}"/>
    <cellStyle name="normálne 33 4 6" xfId="524" xr:uid="{00000000-0005-0000-0000-0000E6020000}"/>
    <cellStyle name="normálne 33 4 7" xfId="687" xr:uid="{00000000-0005-0000-0000-0000E7020000}"/>
    <cellStyle name="normálne 33 4 8" xfId="667" xr:uid="{00000000-0005-0000-0000-0000E8020000}"/>
    <cellStyle name="normálne 33 5" xfId="77" xr:uid="{00000000-0005-0000-0000-0000E9020000}"/>
    <cellStyle name="normálne 33 5 2" xfId="151" xr:uid="{00000000-0005-0000-0000-0000EA020000}"/>
    <cellStyle name="normálne 33 5 2 2" xfId="331" xr:uid="{00000000-0005-0000-0000-0000EB020000}"/>
    <cellStyle name="normálne 33 5 2 3" xfId="468" xr:uid="{00000000-0005-0000-0000-0000EC020000}"/>
    <cellStyle name="normálne 33 5 2 4" xfId="608" xr:uid="{00000000-0005-0000-0000-0000ED020000}"/>
    <cellStyle name="normálne 33 5 2 5" xfId="774" xr:uid="{00000000-0005-0000-0000-0000EE020000}"/>
    <cellStyle name="normálne 33 5 2 6" xfId="929" xr:uid="{00000000-0005-0000-0000-0000EF020000}"/>
    <cellStyle name="normálne 33 5 3" xfId="258" xr:uid="{00000000-0005-0000-0000-0000F0020000}"/>
    <cellStyle name="normálne 33 5 4" xfId="396" xr:uid="{00000000-0005-0000-0000-0000F1020000}"/>
    <cellStyle name="normálne 33 5 5" xfId="537" xr:uid="{00000000-0005-0000-0000-0000F2020000}"/>
    <cellStyle name="normálne 33 5 6" xfId="702" xr:uid="{00000000-0005-0000-0000-0000F3020000}"/>
    <cellStyle name="normálne 33 5 7" xfId="925" xr:uid="{00000000-0005-0000-0000-0000F4020000}"/>
    <cellStyle name="normálne 33 6" xfId="116" xr:uid="{00000000-0005-0000-0000-0000F5020000}"/>
    <cellStyle name="normálne 33 6 2" xfId="296" xr:uid="{00000000-0005-0000-0000-0000F6020000}"/>
    <cellStyle name="normálne 33 6 3" xfId="433" xr:uid="{00000000-0005-0000-0000-0000F7020000}"/>
    <cellStyle name="normálne 33 6 4" xfId="573" xr:uid="{00000000-0005-0000-0000-0000F8020000}"/>
    <cellStyle name="normálne 33 6 5" xfId="739" xr:uid="{00000000-0005-0000-0000-0000F9020000}"/>
    <cellStyle name="normálne 33 6 6" xfId="880" xr:uid="{00000000-0005-0000-0000-0000FA020000}"/>
    <cellStyle name="normálne 33 7" xfId="199" xr:uid="{00000000-0005-0000-0000-0000FB020000}"/>
    <cellStyle name="normálne 33 8" xfId="247" xr:uid="{00000000-0005-0000-0000-0000FC020000}"/>
    <cellStyle name="normálne 33 9" xfId="504" xr:uid="{00000000-0005-0000-0000-0000FD020000}"/>
    <cellStyle name="normálne 34" xfId="661" xr:uid="{00000000-0005-0000-0000-0000FE020000}"/>
    <cellStyle name="normálne 35" xfId="1209" xr:uid="{00000000-0005-0000-0000-0000FF020000}"/>
    <cellStyle name="normálne 35 2" xfId="1354" xr:uid="{00000000-0005-0000-0000-000000030000}"/>
    <cellStyle name="normálne 36" xfId="1207" xr:uid="{00000000-0005-0000-0000-000001030000}"/>
    <cellStyle name="normálne 37" xfId="1094" xr:uid="{00000000-0005-0000-0000-000002030000}"/>
    <cellStyle name="normálne 38" xfId="1093" xr:uid="{00000000-0005-0000-0000-000003030000}"/>
    <cellStyle name="normálne 39" xfId="1101" xr:uid="{00000000-0005-0000-0000-000004030000}"/>
    <cellStyle name="normálne 4" xfId="18" xr:uid="{00000000-0005-0000-0000-000005030000}"/>
    <cellStyle name="normálne 4 10" xfId="651" xr:uid="{00000000-0005-0000-0000-000006030000}"/>
    <cellStyle name="normálne 4 10 2" xfId="985" xr:uid="{00000000-0005-0000-0000-000007030000}"/>
    <cellStyle name="normálne 4 10 3" xfId="1078" xr:uid="{00000000-0005-0000-0000-000008030000}"/>
    <cellStyle name="normálne 4 11" xfId="993" xr:uid="{00000000-0005-0000-0000-000009030000}"/>
    <cellStyle name="normálne 4 12" xfId="1055" xr:uid="{00000000-0005-0000-0000-00000A030000}"/>
    <cellStyle name="normálne 4 13" xfId="1044" xr:uid="{00000000-0005-0000-0000-00000B030000}"/>
    <cellStyle name="normálne 4 14" xfId="1034" xr:uid="{00000000-0005-0000-0000-00000C030000}"/>
    <cellStyle name="normálne 4 15" xfId="1000" xr:uid="{00000000-0005-0000-0000-00000D030000}"/>
    <cellStyle name="normálne 4 16" xfId="1023" xr:uid="{00000000-0005-0000-0000-00000E030000}"/>
    <cellStyle name="normálne 4 17" xfId="1028" xr:uid="{00000000-0005-0000-0000-00000F030000}"/>
    <cellStyle name="normálne 4 18" xfId="1045" xr:uid="{00000000-0005-0000-0000-000010030000}"/>
    <cellStyle name="normálne 4 19" xfId="811" xr:uid="{00000000-0005-0000-0000-000011030000}"/>
    <cellStyle name="normálne 4 2" xfId="32" xr:uid="{00000000-0005-0000-0000-000012030000}"/>
    <cellStyle name="normálne 4 2 10" xfId="964" xr:uid="{00000000-0005-0000-0000-000013030000}"/>
    <cellStyle name="normálne 4 2 2" xfId="45" xr:uid="{00000000-0005-0000-0000-000014030000}"/>
    <cellStyle name="normálne 4 2 2 2" xfId="97" xr:uid="{00000000-0005-0000-0000-000015030000}"/>
    <cellStyle name="normálne 4 2 2 2 2" xfId="171" xr:uid="{00000000-0005-0000-0000-000016030000}"/>
    <cellStyle name="normálne 4 2 2 2 2 2" xfId="351" xr:uid="{00000000-0005-0000-0000-000017030000}"/>
    <cellStyle name="normálne 4 2 2 2 2 3" xfId="488" xr:uid="{00000000-0005-0000-0000-000018030000}"/>
    <cellStyle name="normálne 4 2 2 2 2 4" xfId="628" xr:uid="{00000000-0005-0000-0000-000019030000}"/>
    <cellStyle name="normálne 4 2 2 2 2 5" xfId="794" xr:uid="{00000000-0005-0000-0000-00001A030000}"/>
    <cellStyle name="normálne 4 2 2 2 2 6" xfId="845" xr:uid="{00000000-0005-0000-0000-00001B030000}"/>
    <cellStyle name="normálne 4 2 2 2 3" xfId="278" xr:uid="{00000000-0005-0000-0000-00001C030000}"/>
    <cellStyle name="normálne 4 2 2 2 4" xfId="416" xr:uid="{00000000-0005-0000-0000-00001D030000}"/>
    <cellStyle name="normálne 4 2 2 2 5" xfId="557" xr:uid="{00000000-0005-0000-0000-00001E030000}"/>
    <cellStyle name="normálne 4 2 2 2 6" xfId="722" xr:uid="{00000000-0005-0000-0000-00001F030000}"/>
    <cellStyle name="normálne 4 2 2 2 7" xfId="941" xr:uid="{00000000-0005-0000-0000-000020030000}"/>
    <cellStyle name="normálne 4 2 2 3" xfId="136" xr:uid="{00000000-0005-0000-0000-000021030000}"/>
    <cellStyle name="normálne 4 2 2 3 2" xfId="316" xr:uid="{00000000-0005-0000-0000-000022030000}"/>
    <cellStyle name="normálne 4 2 2 3 3" xfId="453" xr:uid="{00000000-0005-0000-0000-000023030000}"/>
    <cellStyle name="normálne 4 2 2 3 4" xfId="593" xr:uid="{00000000-0005-0000-0000-000024030000}"/>
    <cellStyle name="normálne 4 2 2 3 5" xfId="759" xr:uid="{00000000-0005-0000-0000-000025030000}"/>
    <cellStyle name="normálne 4 2 2 3 6" xfId="963" xr:uid="{00000000-0005-0000-0000-000026030000}"/>
    <cellStyle name="normálne 4 2 2 4" xfId="231" xr:uid="{00000000-0005-0000-0000-000027030000}"/>
    <cellStyle name="normálne 4 2 2 5" xfId="376" xr:uid="{00000000-0005-0000-0000-000028030000}"/>
    <cellStyle name="normálne 4 2 2 6" xfId="522" xr:uid="{00000000-0005-0000-0000-000029030000}"/>
    <cellStyle name="normálne 4 2 2 7" xfId="683" xr:uid="{00000000-0005-0000-0000-00002A030000}"/>
    <cellStyle name="normálne 4 2 2 8" xfId="849" xr:uid="{00000000-0005-0000-0000-00002B030000}"/>
    <cellStyle name="normálne 4 2 3" xfId="70" xr:uid="{00000000-0005-0000-0000-00002C030000}"/>
    <cellStyle name="normálne 4 2 3 2" xfId="108" xr:uid="{00000000-0005-0000-0000-00002D030000}"/>
    <cellStyle name="normálne 4 2 3 2 2" xfId="182" xr:uid="{00000000-0005-0000-0000-00002E030000}"/>
    <cellStyle name="normálne 4 2 3 2 2 2" xfId="362" xr:uid="{00000000-0005-0000-0000-00002F030000}"/>
    <cellStyle name="normálne 4 2 3 2 2 3" xfId="499" xr:uid="{00000000-0005-0000-0000-000030030000}"/>
    <cellStyle name="normálne 4 2 3 2 2 4" xfId="639" xr:uid="{00000000-0005-0000-0000-000031030000}"/>
    <cellStyle name="normálne 4 2 3 2 2 5" xfId="805" xr:uid="{00000000-0005-0000-0000-000032030000}"/>
    <cellStyle name="normálne 4 2 3 2 2 6" xfId="899" xr:uid="{00000000-0005-0000-0000-000033030000}"/>
    <cellStyle name="normálne 4 2 3 2 3" xfId="289" xr:uid="{00000000-0005-0000-0000-000034030000}"/>
    <cellStyle name="normálne 4 2 3 2 4" xfId="427" xr:uid="{00000000-0005-0000-0000-000035030000}"/>
    <cellStyle name="normálne 4 2 3 2 5" xfId="568" xr:uid="{00000000-0005-0000-0000-000036030000}"/>
    <cellStyle name="normálne 4 2 3 2 6" xfId="733" xr:uid="{00000000-0005-0000-0000-000037030000}"/>
    <cellStyle name="normálne 4 2 3 2 7" xfId="868" xr:uid="{00000000-0005-0000-0000-000038030000}"/>
    <cellStyle name="normálne 4 2 3 3" xfId="147" xr:uid="{00000000-0005-0000-0000-000039030000}"/>
    <cellStyle name="normálne 4 2 3 3 2" xfId="327" xr:uid="{00000000-0005-0000-0000-00003A030000}"/>
    <cellStyle name="normálne 4 2 3 3 3" xfId="464" xr:uid="{00000000-0005-0000-0000-00003B030000}"/>
    <cellStyle name="normálne 4 2 3 3 4" xfId="604" xr:uid="{00000000-0005-0000-0000-00003C030000}"/>
    <cellStyle name="normálne 4 2 3 3 5" xfId="770" xr:uid="{00000000-0005-0000-0000-00003D030000}"/>
    <cellStyle name="normálne 4 2 3 3 6" xfId="851" xr:uid="{00000000-0005-0000-0000-00003E030000}"/>
    <cellStyle name="normálne 4 2 3 4" xfId="252" xr:uid="{00000000-0005-0000-0000-00003F030000}"/>
    <cellStyle name="normálne 4 2 3 5" xfId="391" xr:uid="{00000000-0005-0000-0000-000040030000}"/>
    <cellStyle name="normálne 4 2 3 6" xfId="533" xr:uid="{00000000-0005-0000-0000-000041030000}"/>
    <cellStyle name="normálne 4 2 3 7" xfId="697" xr:uid="{00000000-0005-0000-0000-000042030000}"/>
    <cellStyle name="normálne 4 2 3 8" xfId="959" xr:uid="{00000000-0005-0000-0000-000043030000}"/>
    <cellStyle name="normálne 4 2 4" xfId="86" xr:uid="{00000000-0005-0000-0000-000044030000}"/>
    <cellStyle name="normálne 4 2 4 2" xfId="160" xr:uid="{00000000-0005-0000-0000-000045030000}"/>
    <cellStyle name="normálne 4 2 4 2 2" xfId="340" xr:uid="{00000000-0005-0000-0000-000046030000}"/>
    <cellStyle name="normálne 4 2 4 2 3" xfId="477" xr:uid="{00000000-0005-0000-0000-000047030000}"/>
    <cellStyle name="normálne 4 2 4 2 4" xfId="617" xr:uid="{00000000-0005-0000-0000-000048030000}"/>
    <cellStyle name="normálne 4 2 4 2 5" xfId="783" xr:uid="{00000000-0005-0000-0000-000049030000}"/>
    <cellStyle name="normálne 4 2 4 2 6" xfId="968" xr:uid="{00000000-0005-0000-0000-00004A030000}"/>
    <cellStyle name="normálne 4 2 4 3" xfId="267" xr:uid="{00000000-0005-0000-0000-00004B030000}"/>
    <cellStyle name="normálne 4 2 4 4" xfId="405" xr:uid="{00000000-0005-0000-0000-00004C030000}"/>
    <cellStyle name="normálne 4 2 4 5" xfId="546" xr:uid="{00000000-0005-0000-0000-00004D030000}"/>
    <cellStyle name="normálne 4 2 4 6" xfId="711" xr:uid="{00000000-0005-0000-0000-00004E030000}"/>
    <cellStyle name="normálne 4 2 4 7" xfId="894" xr:uid="{00000000-0005-0000-0000-00004F030000}"/>
    <cellStyle name="normálne 4 2 5" xfId="125" xr:uid="{00000000-0005-0000-0000-000050030000}"/>
    <cellStyle name="normálne 4 2 5 2" xfId="305" xr:uid="{00000000-0005-0000-0000-000051030000}"/>
    <cellStyle name="normálne 4 2 5 3" xfId="442" xr:uid="{00000000-0005-0000-0000-000052030000}"/>
    <cellStyle name="normálne 4 2 5 4" xfId="582" xr:uid="{00000000-0005-0000-0000-000053030000}"/>
    <cellStyle name="normálne 4 2 5 5" xfId="748" xr:uid="{00000000-0005-0000-0000-000054030000}"/>
    <cellStyle name="normálne 4 2 5 6" xfId="923" xr:uid="{00000000-0005-0000-0000-000055030000}"/>
    <cellStyle name="normálne 4 2 6" xfId="218" xr:uid="{00000000-0005-0000-0000-000056030000}"/>
    <cellStyle name="normálne 4 2 7" xfId="257" xr:uid="{00000000-0005-0000-0000-000057030000}"/>
    <cellStyle name="normálne 4 2 8" xfId="511" xr:uid="{00000000-0005-0000-0000-000058030000}"/>
    <cellStyle name="normálne 4 2 9" xfId="665" xr:uid="{00000000-0005-0000-0000-000059030000}"/>
    <cellStyle name="normálne 4 20" xfId="1090" xr:uid="{00000000-0005-0000-0000-00005A030000}"/>
    <cellStyle name="normálne 4 21" xfId="1096" xr:uid="{00000000-0005-0000-0000-00005B030000}"/>
    <cellStyle name="normálne 4 22" xfId="1103" xr:uid="{00000000-0005-0000-0000-00005C030000}"/>
    <cellStyle name="normálne 4 23" xfId="1110" xr:uid="{00000000-0005-0000-0000-00005D030000}"/>
    <cellStyle name="normálne 4 24" xfId="1117" xr:uid="{00000000-0005-0000-0000-00005E030000}"/>
    <cellStyle name="normálne 4 25" xfId="1124" xr:uid="{00000000-0005-0000-0000-00005F030000}"/>
    <cellStyle name="normálne 4 26" xfId="1130" xr:uid="{00000000-0005-0000-0000-000060030000}"/>
    <cellStyle name="normálne 4 27" xfId="1136" xr:uid="{00000000-0005-0000-0000-000061030000}"/>
    <cellStyle name="normálne 4 28" xfId="1142" xr:uid="{00000000-0005-0000-0000-000062030000}"/>
    <cellStyle name="normálne 4 29" xfId="1148" xr:uid="{00000000-0005-0000-0000-000063030000}"/>
    <cellStyle name="normálne 4 3" xfId="39" xr:uid="{00000000-0005-0000-0000-000064030000}"/>
    <cellStyle name="normálne 4 3 2" xfId="91" xr:uid="{00000000-0005-0000-0000-000065030000}"/>
    <cellStyle name="normálne 4 3 2 2" xfId="165" xr:uid="{00000000-0005-0000-0000-000066030000}"/>
    <cellStyle name="normálne 4 3 2 2 2" xfId="345" xr:uid="{00000000-0005-0000-0000-000067030000}"/>
    <cellStyle name="normálne 4 3 2 2 3" xfId="482" xr:uid="{00000000-0005-0000-0000-000068030000}"/>
    <cellStyle name="normálne 4 3 2 2 4" xfId="622" xr:uid="{00000000-0005-0000-0000-000069030000}"/>
    <cellStyle name="normálne 4 3 2 2 5" xfId="788" xr:uid="{00000000-0005-0000-0000-00006A030000}"/>
    <cellStyle name="normálne 4 3 2 2 6" xfId="822" xr:uid="{00000000-0005-0000-0000-00006B030000}"/>
    <cellStyle name="normálne 4 3 2 3" xfId="272" xr:uid="{00000000-0005-0000-0000-00006C030000}"/>
    <cellStyle name="normálne 4 3 2 4" xfId="410" xr:uid="{00000000-0005-0000-0000-00006D030000}"/>
    <cellStyle name="normálne 4 3 2 5" xfId="551" xr:uid="{00000000-0005-0000-0000-00006E030000}"/>
    <cellStyle name="normálne 4 3 2 6" xfId="716" xr:uid="{00000000-0005-0000-0000-00006F030000}"/>
    <cellStyle name="normálne 4 3 2 7" xfId="928" xr:uid="{00000000-0005-0000-0000-000070030000}"/>
    <cellStyle name="normálne 4 3 3" xfId="130" xr:uid="{00000000-0005-0000-0000-000071030000}"/>
    <cellStyle name="normálne 4 3 3 2" xfId="310" xr:uid="{00000000-0005-0000-0000-000072030000}"/>
    <cellStyle name="normálne 4 3 3 3" xfId="447" xr:uid="{00000000-0005-0000-0000-000073030000}"/>
    <cellStyle name="normálne 4 3 3 4" xfId="587" xr:uid="{00000000-0005-0000-0000-000074030000}"/>
    <cellStyle name="normálne 4 3 3 5" xfId="753" xr:uid="{00000000-0005-0000-0000-000075030000}"/>
    <cellStyle name="normálne 4 3 3 6" xfId="950" xr:uid="{00000000-0005-0000-0000-000076030000}"/>
    <cellStyle name="normálne 4 3 4" xfId="225" xr:uid="{00000000-0005-0000-0000-000077030000}"/>
    <cellStyle name="normálne 4 3 5" xfId="240" xr:uid="{00000000-0005-0000-0000-000078030000}"/>
    <cellStyle name="normálne 4 3 6" xfId="516" xr:uid="{00000000-0005-0000-0000-000079030000}"/>
    <cellStyle name="normálne 4 3 7" xfId="678" xr:uid="{00000000-0005-0000-0000-00007A030000}"/>
    <cellStyle name="normálne 4 3 8" xfId="955" xr:uid="{00000000-0005-0000-0000-00007B030000}"/>
    <cellStyle name="normálne 4 30" xfId="1264" xr:uid="{00000000-0005-0000-0000-00007C030000}"/>
    <cellStyle name="normálne 4 4" xfId="59" xr:uid="{00000000-0005-0000-0000-00007D030000}"/>
    <cellStyle name="normálne 4 4 2" xfId="102" xr:uid="{00000000-0005-0000-0000-00007E030000}"/>
    <cellStyle name="normálne 4 4 2 2" xfId="176" xr:uid="{00000000-0005-0000-0000-00007F030000}"/>
    <cellStyle name="normálne 4 4 2 2 2" xfId="356" xr:uid="{00000000-0005-0000-0000-000080030000}"/>
    <cellStyle name="normálne 4 4 2 2 3" xfId="493" xr:uid="{00000000-0005-0000-0000-000081030000}"/>
    <cellStyle name="normálne 4 4 2 2 4" xfId="633" xr:uid="{00000000-0005-0000-0000-000082030000}"/>
    <cellStyle name="normálne 4 4 2 2 5" xfId="799" xr:uid="{00000000-0005-0000-0000-000083030000}"/>
    <cellStyle name="normálne 4 4 2 2 6" xfId="888" xr:uid="{00000000-0005-0000-0000-000084030000}"/>
    <cellStyle name="normálne 4 4 2 3" xfId="283" xr:uid="{00000000-0005-0000-0000-000085030000}"/>
    <cellStyle name="normálne 4 4 2 4" xfId="421" xr:uid="{00000000-0005-0000-0000-000086030000}"/>
    <cellStyle name="normálne 4 4 2 5" xfId="562" xr:uid="{00000000-0005-0000-0000-000087030000}"/>
    <cellStyle name="normálne 4 4 2 6" xfId="727" xr:uid="{00000000-0005-0000-0000-000088030000}"/>
    <cellStyle name="normálne 4 4 2 7" xfId="872" xr:uid="{00000000-0005-0000-0000-000089030000}"/>
    <cellStyle name="normálne 4 4 3" xfId="141" xr:uid="{00000000-0005-0000-0000-00008A030000}"/>
    <cellStyle name="normálne 4 4 3 2" xfId="321" xr:uid="{00000000-0005-0000-0000-00008B030000}"/>
    <cellStyle name="normálne 4 4 3 3" xfId="458" xr:uid="{00000000-0005-0000-0000-00008C030000}"/>
    <cellStyle name="normálne 4 4 3 4" xfId="598" xr:uid="{00000000-0005-0000-0000-00008D030000}"/>
    <cellStyle name="normálne 4 4 3 5" xfId="764" xr:uid="{00000000-0005-0000-0000-00008E030000}"/>
    <cellStyle name="normálne 4 4 3 6" xfId="833" xr:uid="{00000000-0005-0000-0000-00008F030000}"/>
    <cellStyle name="normálne 4 4 4" xfId="242" xr:uid="{00000000-0005-0000-0000-000090030000}"/>
    <cellStyle name="normálne 4 4 5" xfId="385" xr:uid="{00000000-0005-0000-0000-000091030000}"/>
    <cellStyle name="normálne 4 4 6" xfId="527" xr:uid="{00000000-0005-0000-0000-000092030000}"/>
    <cellStyle name="normálne 4 4 7" xfId="690" xr:uid="{00000000-0005-0000-0000-000093030000}"/>
    <cellStyle name="normálne 4 4 8" xfId="857" xr:uid="{00000000-0005-0000-0000-000094030000}"/>
    <cellStyle name="normálne 4 5" xfId="80" xr:uid="{00000000-0005-0000-0000-000095030000}"/>
    <cellStyle name="normálne 4 5 2" xfId="154" xr:uid="{00000000-0005-0000-0000-000096030000}"/>
    <cellStyle name="normálne 4 5 2 2" xfId="334" xr:uid="{00000000-0005-0000-0000-000097030000}"/>
    <cellStyle name="normálne 4 5 2 3" xfId="471" xr:uid="{00000000-0005-0000-0000-000098030000}"/>
    <cellStyle name="normálne 4 5 2 4" xfId="611" xr:uid="{00000000-0005-0000-0000-000099030000}"/>
    <cellStyle name="normálne 4 5 2 5" xfId="777" xr:uid="{00000000-0005-0000-0000-00009A030000}"/>
    <cellStyle name="normálne 4 5 2 6" xfId="953" xr:uid="{00000000-0005-0000-0000-00009B030000}"/>
    <cellStyle name="normálne 4 5 3" xfId="261" xr:uid="{00000000-0005-0000-0000-00009C030000}"/>
    <cellStyle name="normálne 4 5 4" xfId="399" xr:uid="{00000000-0005-0000-0000-00009D030000}"/>
    <cellStyle name="normálne 4 5 5" xfId="540" xr:uid="{00000000-0005-0000-0000-00009E030000}"/>
    <cellStyle name="normálne 4 5 6" xfId="705" xr:uid="{00000000-0005-0000-0000-00009F030000}"/>
    <cellStyle name="normálne 4 5 7" xfId="815" xr:uid="{00000000-0005-0000-0000-0000A0030000}"/>
    <cellStyle name="normálne 4 6" xfId="119" xr:uid="{00000000-0005-0000-0000-0000A1030000}"/>
    <cellStyle name="normálne 4 6 2" xfId="299" xr:uid="{00000000-0005-0000-0000-0000A2030000}"/>
    <cellStyle name="normálne 4 6 3" xfId="436" xr:uid="{00000000-0005-0000-0000-0000A3030000}"/>
    <cellStyle name="normálne 4 6 4" xfId="576" xr:uid="{00000000-0005-0000-0000-0000A4030000}"/>
    <cellStyle name="normálne 4 6 5" xfId="742" xr:uid="{00000000-0005-0000-0000-0000A5030000}"/>
    <cellStyle name="normálne 4 6 6" xfId="910" xr:uid="{00000000-0005-0000-0000-0000A6030000}"/>
    <cellStyle name="normálne 4 7" xfId="207" xr:uid="{00000000-0005-0000-0000-0000A7030000}"/>
    <cellStyle name="normálne 4 8" xfId="210" xr:uid="{00000000-0005-0000-0000-0000A8030000}"/>
    <cellStyle name="normálne 4 9" xfId="379" xr:uid="{00000000-0005-0000-0000-0000A9030000}"/>
    <cellStyle name="normálne 40" xfId="1108" xr:uid="{00000000-0005-0000-0000-0000AA030000}"/>
    <cellStyle name="normálne 41" xfId="1115" xr:uid="{00000000-0005-0000-0000-0000AB030000}"/>
    <cellStyle name="normálne 42" xfId="1122" xr:uid="{00000000-0005-0000-0000-0000AC030000}"/>
    <cellStyle name="normálne 43" xfId="1208" xr:uid="{00000000-0005-0000-0000-0000AD030000}"/>
    <cellStyle name="normálne 44" xfId="1287" xr:uid="{00000000-0005-0000-0000-0000AE030000}"/>
    <cellStyle name="normálne 45" xfId="1200" xr:uid="{00000000-0005-0000-0000-0000AF030000}"/>
    <cellStyle name="normálne 46" xfId="1199" xr:uid="{00000000-0005-0000-0000-0000B0030000}"/>
    <cellStyle name="normálne 47" xfId="1290" xr:uid="{00000000-0005-0000-0000-0000B1030000}"/>
    <cellStyle name="normálne 48" xfId="1289" xr:uid="{00000000-0005-0000-0000-0000B2030000}"/>
    <cellStyle name="normálne 49" xfId="1364" xr:uid="{00000000-0005-0000-0000-0000B3030000}"/>
    <cellStyle name="normálne 5" xfId="9" xr:uid="{00000000-0005-0000-0000-0000B4030000}"/>
    <cellStyle name="normálne 5 2" xfId="200" xr:uid="{00000000-0005-0000-0000-0000B5030000}"/>
    <cellStyle name="normálne 5 2 2" xfId="814" xr:uid="{00000000-0005-0000-0000-0000B6030000}"/>
    <cellStyle name="normálne 5 2 2 2" xfId="1320" xr:uid="{00000000-0005-0000-0000-0000B7030000}"/>
    <cellStyle name="normálne 5 2 3" xfId="837" xr:uid="{00000000-0005-0000-0000-0000B8030000}"/>
    <cellStyle name="normálne 5 2 3 2" xfId="1327" xr:uid="{00000000-0005-0000-0000-0000B9030000}"/>
    <cellStyle name="normálne 5 2 4" xfId="1298" xr:uid="{00000000-0005-0000-0000-0000BA030000}"/>
    <cellStyle name="normálne 5 3" xfId="214" xr:uid="{00000000-0005-0000-0000-0000BB030000}"/>
    <cellStyle name="normálne 5 3 2" xfId="821" xr:uid="{00000000-0005-0000-0000-0000BC030000}"/>
    <cellStyle name="normálne 5 3 2 2" xfId="1323" xr:uid="{00000000-0005-0000-0000-0000BD030000}"/>
    <cellStyle name="normálne 5 3 3" xfId="957" xr:uid="{00000000-0005-0000-0000-0000BE030000}"/>
    <cellStyle name="normálne 5 3 3 2" xfId="1338" xr:uid="{00000000-0005-0000-0000-0000BF030000}"/>
    <cellStyle name="normálne 5 3 4" xfId="1301" xr:uid="{00000000-0005-0000-0000-0000C0030000}"/>
    <cellStyle name="normálne 5 4" xfId="432" xr:uid="{00000000-0005-0000-0000-0000C1030000}"/>
    <cellStyle name="normálne 5 4 2" xfId="901" xr:uid="{00000000-0005-0000-0000-0000C2030000}"/>
    <cellStyle name="normálne 5 4 2 2" xfId="1335" xr:uid="{00000000-0005-0000-0000-0000C3030000}"/>
    <cellStyle name="normálne 5 4 3" xfId="881" xr:uid="{00000000-0005-0000-0000-0000C4030000}"/>
    <cellStyle name="normálne 5 4 3 2" xfId="1331" xr:uid="{00000000-0005-0000-0000-0000C5030000}"/>
    <cellStyle name="normálne 5 4 4" xfId="1308" xr:uid="{00000000-0005-0000-0000-0000C6030000}"/>
    <cellStyle name="normálne 5 5" xfId="660" xr:uid="{00000000-0005-0000-0000-0000C7030000}"/>
    <cellStyle name="normálne 5 5 2" xfId="1314" xr:uid="{00000000-0005-0000-0000-0000C8030000}"/>
    <cellStyle name="normálne 5 6" xfId="836" xr:uid="{00000000-0005-0000-0000-0000C9030000}"/>
    <cellStyle name="normálne 5 6 2" xfId="1326" xr:uid="{00000000-0005-0000-0000-0000CA030000}"/>
    <cellStyle name="normálne 5 7" xfId="1292" xr:uid="{00000000-0005-0000-0000-0000CB030000}"/>
    <cellStyle name="normálne 5 8" xfId="1263" xr:uid="{00000000-0005-0000-0000-0000CC030000}"/>
    <cellStyle name="normálne 6" xfId="19" xr:uid="{00000000-0005-0000-0000-0000CD030000}"/>
    <cellStyle name="normálne 6 10" xfId="652" xr:uid="{00000000-0005-0000-0000-0000CE030000}"/>
    <cellStyle name="normálne 6 10 2" xfId="986" xr:uid="{00000000-0005-0000-0000-0000CF030000}"/>
    <cellStyle name="normálne 6 10 3" xfId="1079" xr:uid="{00000000-0005-0000-0000-0000D0030000}"/>
    <cellStyle name="normálne 6 11" xfId="1019" xr:uid="{00000000-0005-0000-0000-0000D1030000}"/>
    <cellStyle name="normálne 6 12" xfId="1035" xr:uid="{00000000-0005-0000-0000-0000D2030000}"/>
    <cellStyle name="normálne 6 13" xfId="1054" xr:uid="{00000000-0005-0000-0000-0000D3030000}"/>
    <cellStyle name="normálne 6 14" xfId="1014" xr:uid="{00000000-0005-0000-0000-0000D4030000}"/>
    <cellStyle name="normálne 6 15" xfId="1011" xr:uid="{00000000-0005-0000-0000-0000D5030000}"/>
    <cellStyle name="normálne 6 16" xfId="1070" xr:uid="{00000000-0005-0000-0000-0000D6030000}"/>
    <cellStyle name="normálne 6 17" xfId="1059" xr:uid="{00000000-0005-0000-0000-0000D7030000}"/>
    <cellStyle name="normálne 6 18" xfId="1064" xr:uid="{00000000-0005-0000-0000-0000D8030000}"/>
    <cellStyle name="normálne 6 19" xfId="738" xr:uid="{00000000-0005-0000-0000-0000D9030000}"/>
    <cellStyle name="normálne 6 2" xfId="33" xr:uid="{00000000-0005-0000-0000-0000DA030000}"/>
    <cellStyle name="normálne 6 2 10" xfId="917" xr:uid="{00000000-0005-0000-0000-0000DB030000}"/>
    <cellStyle name="normálne 6 2 2" xfId="46" xr:uid="{00000000-0005-0000-0000-0000DC030000}"/>
    <cellStyle name="normálne 6 2 2 2" xfId="98" xr:uid="{00000000-0005-0000-0000-0000DD030000}"/>
    <cellStyle name="normálne 6 2 2 2 2" xfId="172" xr:uid="{00000000-0005-0000-0000-0000DE030000}"/>
    <cellStyle name="normálne 6 2 2 2 2 2" xfId="352" xr:uid="{00000000-0005-0000-0000-0000DF030000}"/>
    <cellStyle name="normálne 6 2 2 2 2 3" xfId="489" xr:uid="{00000000-0005-0000-0000-0000E0030000}"/>
    <cellStyle name="normálne 6 2 2 2 2 4" xfId="629" xr:uid="{00000000-0005-0000-0000-0000E1030000}"/>
    <cellStyle name="normálne 6 2 2 2 2 5" xfId="795" xr:uid="{00000000-0005-0000-0000-0000E2030000}"/>
    <cellStyle name="normálne 6 2 2 2 2 6" xfId="965" xr:uid="{00000000-0005-0000-0000-0000E3030000}"/>
    <cellStyle name="normálne 6 2 2 2 3" xfId="279" xr:uid="{00000000-0005-0000-0000-0000E4030000}"/>
    <cellStyle name="normálne 6 2 2 2 4" xfId="417" xr:uid="{00000000-0005-0000-0000-0000E5030000}"/>
    <cellStyle name="normálne 6 2 2 2 5" xfId="558" xr:uid="{00000000-0005-0000-0000-0000E6030000}"/>
    <cellStyle name="normálne 6 2 2 2 6" xfId="723" xr:uid="{00000000-0005-0000-0000-0000E7030000}"/>
    <cellStyle name="normálne 6 2 2 2 7" xfId="892" xr:uid="{00000000-0005-0000-0000-0000E8030000}"/>
    <cellStyle name="normálne 6 2 2 3" xfId="137" xr:uid="{00000000-0005-0000-0000-0000E9030000}"/>
    <cellStyle name="normálne 6 2 2 3 2" xfId="317" xr:uid="{00000000-0005-0000-0000-0000EA030000}"/>
    <cellStyle name="normálne 6 2 2 3 3" xfId="454" xr:uid="{00000000-0005-0000-0000-0000EB030000}"/>
    <cellStyle name="normálne 6 2 2 3 4" xfId="594" xr:uid="{00000000-0005-0000-0000-0000EC030000}"/>
    <cellStyle name="normálne 6 2 2 3 5" xfId="760" xr:uid="{00000000-0005-0000-0000-0000ED030000}"/>
    <cellStyle name="normálne 6 2 2 3 6" xfId="915" xr:uid="{00000000-0005-0000-0000-0000EE030000}"/>
    <cellStyle name="normálne 6 2 2 4" xfId="232" xr:uid="{00000000-0005-0000-0000-0000EF030000}"/>
    <cellStyle name="normálne 6 2 2 5" xfId="377" xr:uid="{00000000-0005-0000-0000-0000F0030000}"/>
    <cellStyle name="normálne 6 2 2 6" xfId="523" xr:uid="{00000000-0005-0000-0000-0000F1030000}"/>
    <cellStyle name="normálne 6 2 2 7" xfId="684" xr:uid="{00000000-0005-0000-0000-0000F2030000}"/>
    <cellStyle name="normálne 6 2 2 8" xfId="970" xr:uid="{00000000-0005-0000-0000-0000F3030000}"/>
    <cellStyle name="normálne 6 2 3" xfId="71" xr:uid="{00000000-0005-0000-0000-0000F4030000}"/>
    <cellStyle name="normálne 6 2 3 2" xfId="109" xr:uid="{00000000-0005-0000-0000-0000F5030000}"/>
    <cellStyle name="normálne 6 2 3 2 2" xfId="183" xr:uid="{00000000-0005-0000-0000-0000F6030000}"/>
    <cellStyle name="normálne 6 2 3 2 2 2" xfId="363" xr:uid="{00000000-0005-0000-0000-0000F7030000}"/>
    <cellStyle name="normálne 6 2 3 2 2 3" xfId="500" xr:uid="{00000000-0005-0000-0000-0000F8030000}"/>
    <cellStyle name="normálne 6 2 3 2 2 4" xfId="640" xr:uid="{00000000-0005-0000-0000-0000F9030000}"/>
    <cellStyle name="normálne 6 2 3 2 2 5" xfId="806" xr:uid="{00000000-0005-0000-0000-0000FA030000}"/>
    <cellStyle name="normálne 6 2 3 2 2 6" xfId="853" xr:uid="{00000000-0005-0000-0000-0000FB030000}"/>
    <cellStyle name="normálne 6 2 3 2 3" xfId="290" xr:uid="{00000000-0005-0000-0000-0000FC030000}"/>
    <cellStyle name="normálne 6 2 3 2 4" xfId="428" xr:uid="{00000000-0005-0000-0000-0000FD030000}"/>
    <cellStyle name="normálne 6 2 3 2 5" xfId="569" xr:uid="{00000000-0005-0000-0000-0000FE030000}"/>
    <cellStyle name="normálne 6 2 3 2 6" xfId="734" xr:uid="{00000000-0005-0000-0000-0000FF030000}"/>
    <cellStyle name="normálne 6 2 3 2 7" xfId="949" xr:uid="{00000000-0005-0000-0000-000000040000}"/>
    <cellStyle name="normálne 6 2 3 3" xfId="148" xr:uid="{00000000-0005-0000-0000-000001040000}"/>
    <cellStyle name="normálne 6 2 3 3 2" xfId="328" xr:uid="{00000000-0005-0000-0000-000002040000}"/>
    <cellStyle name="normálne 6 2 3 3 3" xfId="465" xr:uid="{00000000-0005-0000-0000-000003040000}"/>
    <cellStyle name="normálne 6 2 3 3 4" xfId="605" xr:uid="{00000000-0005-0000-0000-000004040000}"/>
    <cellStyle name="normálne 6 2 3 3 5" xfId="771" xr:uid="{00000000-0005-0000-0000-000005040000}"/>
    <cellStyle name="normálne 6 2 3 3 6" xfId="973" xr:uid="{00000000-0005-0000-0000-000006040000}"/>
    <cellStyle name="normálne 6 2 3 4" xfId="253" xr:uid="{00000000-0005-0000-0000-000007040000}"/>
    <cellStyle name="normálne 6 2 3 5" xfId="392" xr:uid="{00000000-0005-0000-0000-000008040000}"/>
    <cellStyle name="normálne 6 2 3 6" xfId="534" xr:uid="{00000000-0005-0000-0000-000009040000}"/>
    <cellStyle name="normálne 6 2 3 7" xfId="698" xr:uid="{00000000-0005-0000-0000-00000A040000}"/>
    <cellStyle name="normálne 6 2 3 8" xfId="912" xr:uid="{00000000-0005-0000-0000-00000B040000}"/>
    <cellStyle name="normálne 6 2 4" xfId="87" xr:uid="{00000000-0005-0000-0000-00000C040000}"/>
    <cellStyle name="normálne 6 2 4 2" xfId="161" xr:uid="{00000000-0005-0000-0000-00000D040000}"/>
    <cellStyle name="normálne 6 2 4 2 2" xfId="341" xr:uid="{00000000-0005-0000-0000-00000E040000}"/>
    <cellStyle name="normálne 6 2 4 2 3" xfId="478" xr:uid="{00000000-0005-0000-0000-00000F040000}"/>
    <cellStyle name="normálne 6 2 4 2 4" xfId="618" xr:uid="{00000000-0005-0000-0000-000010040000}"/>
    <cellStyle name="normálne 6 2 4 2 5" xfId="784" xr:uid="{00000000-0005-0000-0000-000011040000}"/>
    <cellStyle name="normálne 6 2 4 2 6" xfId="920" xr:uid="{00000000-0005-0000-0000-000012040000}"/>
    <cellStyle name="normálne 6 2 4 3" xfId="268" xr:uid="{00000000-0005-0000-0000-000013040000}"/>
    <cellStyle name="normálne 6 2 4 4" xfId="406" xr:uid="{00000000-0005-0000-0000-000014040000}"/>
    <cellStyle name="normálne 6 2 4 5" xfId="547" xr:uid="{00000000-0005-0000-0000-000015040000}"/>
    <cellStyle name="normálne 6 2 4 6" xfId="712" xr:uid="{00000000-0005-0000-0000-000016040000}"/>
    <cellStyle name="normálne 6 2 4 7" xfId="848" xr:uid="{00000000-0005-0000-0000-000017040000}"/>
    <cellStyle name="normálne 6 2 5" xfId="126" xr:uid="{00000000-0005-0000-0000-000018040000}"/>
    <cellStyle name="normálne 6 2 5 2" xfId="306" xr:uid="{00000000-0005-0000-0000-000019040000}"/>
    <cellStyle name="normálne 6 2 5 3" xfId="443" xr:uid="{00000000-0005-0000-0000-00001A040000}"/>
    <cellStyle name="normálne 6 2 5 4" xfId="583" xr:uid="{00000000-0005-0000-0000-00001B040000}"/>
    <cellStyle name="normálne 6 2 5 5" xfId="749" xr:uid="{00000000-0005-0000-0000-00001C040000}"/>
    <cellStyle name="normálne 6 2 5 6" xfId="875" xr:uid="{00000000-0005-0000-0000-00001D040000}"/>
    <cellStyle name="normálne 6 2 6" xfId="219" xr:uid="{00000000-0005-0000-0000-00001E040000}"/>
    <cellStyle name="normálne 6 2 7" xfId="234" xr:uid="{00000000-0005-0000-0000-00001F040000}"/>
    <cellStyle name="normálne 6 2 8" xfId="512" xr:uid="{00000000-0005-0000-0000-000020040000}"/>
    <cellStyle name="normálne 6 2 9" xfId="666" xr:uid="{00000000-0005-0000-0000-000021040000}"/>
    <cellStyle name="normálne 6 20" xfId="1089" xr:uid="{00000000-0005-0000-0000-000022040000}"/>
    <cellStyle name="normálne 6 21" xfId="1097" xr:uid="{00000000-0005-0000-0000-000023040000}"/>
    <cellStyle name="normálne 6 22" xfId="1104" xr:uid="{00000000-0005-0000-0000-000024040000}"/>
    <cellStyle name="normálne 6 23" xfId="1111" xr:uid="{00000000-0005-0000-0000-000025040000}"/>
    <cellStyle name="normálne 6 24" xfId="1118" xr:uid="{00000000-0005-0000-0000-000026040000}"/>
    <cellStyle name="normálne 6 25" xfId="1125" xr:uid="{00000000-0005-0000-0000-000027040000}"/>
    <cellStyle name="normálne 6 26" xfId="1131" xr:uid="{00000000-0005-0000-0000-000028040000}"/>
    <cellStyle name="normálne 6 27" xfId="1137" xr:uid="{00000000-0005-0000-0000-000029040000}"/>
    <cellStyle name="normálne 6 28" xfId="1143" xr:uid="{00000000-0005-0000-0000-00002A040000}"/>
    <cellStyle name="normálne 6 29" xfId="1149" xr:uid="{00000000-0005-0000-0000-00002B040000}"/>
    <cellStyle name="normálne 6 3" xfId="40" xr:uid="{00000000-0005-0000-0000-00002C040000}"/>
    <cellStyle name="normálne 6 3 2" xfId="92" xr:uid="{00000000-0005-0000-0000-00002D040000}"/>
    <cellStyle name="normálne 6 3 2 2" xfId="166" xr:uid="{00000000-0005-0000-0000-00002E040000}"/>
    <cellStyle name="normálne 6 3 2 2 2" xfId="346" xr:uid="{00000000-0005-0000-0000-00002F040000}"/>
    <cellStyle name="normálne 6 3 2 2 3" xfId="483" xr:uid="{00000000-0005-0000-0000-000030040000}"/>
    <cellStyle name="normálne 6 3 2 2 4" xfId="623" xr:uid="{00000000-0005-0000-0000-000031040000}"/>
    <cellStyle name="normálne 6 3 2 2 5" xfId="789" xr:uid="{00000000-0005-0000-0000-000032040000}"/>
    <cellStyle name="normálne 6 3 2 2 6" xfId="951" xr:uid="{00000000-0005-0000-0000-000033040000}"/>
    <cellStyle name="normálne 6 3 2 3" xfId="273" xr:uid="{00000000-0005-0000-0000-000034040000}"/>
    <cellStyle name="normálne 6 3 2 4" xfId="411" xr:uid="{00000000-0005-0000-0000-000035040000}"/>
    <cellStyle name="normálne 6 3 2 5" xfId="552" xr:uid="{00000000-0005-0000-0000-000036040000}"/>
    <cellStyle name="normálne 6 3 2 6" xfId="717" xr:uid="{00000000-0005-0000-0000-000037040000}"/>
    <cellStyle name="normálne 6 3 2 7" xfId="830" xr:uid="{00000000-0005-0000-0000-000038040000}"/>
    <cellStyle name="normálne 6 3 3" xfId="131" xr:uid="{00000000-0005-0000-0000-000039040000}"/>
    <cellStyle name="normálne 6 3 3 2" xfId="311" xr:uid="{00000000-0005-0000-0000-00003A040000}"/>
    <cellStyle name="normálne 6 3 3 3" xfId="448" xr:uid="{00000000-0005-0000-0000-00003B040000}"/>
    <cellStyle name="normálne 6 3 3 4" xfId="588" xr:uid="{00000000-0005-0000-0000-00003C040000}"/>
    <cellStyle name="normálne 6 3 3 5" xfId="754" xr:uid="{00000000-0005-0000-0000-00003D040000}"/>
    <cellStyle name="normálne 6 3 3 6" xfId="902" xr:uid="{00000000-0005-0000-0000-00003E040000}"/>
    <cellStyle name="normálne 6 3 4" xfId="226" xr:uid="{00000000-0005-0000-0000-00003F040000}"/>
    <cellStyle name="normálne 6 3 5" xfId="205" xr:uid="{00000000-0005-0000-0000-000040040000}"/>
    <cellStyle name="normálne 6 3 6" xfId="517" xr:uid="{00000000-0005-0000-0000-000041040000}"/>
    <cellStyle name="normálne 6 3 7" xfId="679" xr:uid="{00000000-0005-0000-0000-000042040000}"/>
    <cellStyle name="normálne 6 3 8" xfId="908" xr:uid="{00000000-0005-0000-0000-000043040000}"/>
    <cellStyle name="normálne 6 30" xfId="1243" xr:uid="{00000000-0005-0000-0000-000044040000}"/>
    <cellStyle name="normálne 6 4" xfId="60" xr:uid="{00000000-0005-0000-0000-000045040000}"/>
    <cellStyle name="normálne 6 4 2" xfId="103" xr:uid="{00000000-0005-0000-0000-000046040000}"/>
    <cellStyle name="normálne 6 4 2 2" xfId="177" xr:uid="{00000000-0005-0000-0000-000047040000}"/>
    <cellStyle name="normálne 6 4 2 2 2" xfId="357" xr:uid="{00000000-0005-0000-0000-000048040000}"/>
    <cellStyle name="normálne 6 4 2 2 3" xfId="494" xr:uid="{00000000-0005-0000-0000-000049040000}"/>
    <cellStyle name="normálne 6 4 2 2 4" xfId="634" xr:uid="{00000000-0005-0000-0000-00004A040000}"/>
    <cellStyle name="normálne 6 4 2 2 5" xfId="800" xr:uid="{00000000-0005-0000-0000-00004B040000}"/>
    <cellStyle name="normálne 6 4 2 2 6" xfId="838" xr:uid="{00000000-0005-0000-0000-00004C040000}"/>
    <cellStyle name="normálne 6 4 2 3" xfId="284" xr:uid="{00000000-0005-0000-0000-00004D040000}"/>
    <cellStyle name="normálne 6 4 2 4" xfId="422" xr:uid="{00000000-0005-0000-0000-00004E040000}"/>
    <cellStyle name="normálne 6 4 2 5" xfId="563" xr:uid="{00000000-0005-0000-0000-00004F040000}"/>
    <cellStyle name="normálne 6 4 2 6" xfId="728" xr:uid="{00000000-0005-0000-0000-000050040000}"/>
    <cellStyle name="normálne 6 4 2 7" xfId="936" xr:uid="{00000000-0005-0000-0000-000051040000}"/>
    <cellStyle name="normálne 6 4 3" xfId="142" xr:uid="{00000000-0005-0000-0000-000052040000}"/>
    <cellStyle name="normálne 6 4 3 2" xfId="322" xr:uid="{00000000-0005-0000-0000-000053040000}"/>
    <cellStyle name="normálne 6 4 3 3" xfId="459" xr:uid="{00000000-0005-0000-0000-000054040000}"/>
    <cellStyle name="normálne 6 4 3 4" xfId="599" xr:uid="{00000000-0005-0000-0000-000055040000}"/>
    <cellStyle name="normálne 6 4 3 5" xfId="765" xr:uid="{00000000-0005-0000-0000-000056040000}"/>
    <cellStyle name="normálne 6 4 3 6" xfId="958" xr:uid="{00000000-0005-0000-0000-000057040000}"/>
    <cellStyle name="normálne 6 4 4" xfId="243" xr:uid="{00000000-0005-0000-0000-000058040000}"/>
    <cellStyle name="normálne 6 4 5" xfId="386" xr:uid="{00000000-0005-0000-0000-000059040000}"/>
    <cellStyle name="normálne 6 4 6" xfId="528" xr:uid="{00000000-0005-0000-0000-00005A040000}"/>
    <cellStyle name="normálne 6 4 7" xfId="691" xr:uid="{00000000-0005-0000-0000-00005B040000}"/>
    <cellStyle name="normálne 6 4 8" xfId="939" xr:uid="{00000000-0005-0000-0000-00005C040000}"/>
    <cellStyle name="normálne 6 5" xfId="81" xr:uid="{00000000-0005-0000-0000-00005D040000}"/>
    <cellStyle name="normálne 6 5 2" xfId="155" xr:uid="{00000000-0005-0000-0000-00005E040000}"/>
    <cellStyle name="normálne 6 5 2 2" xfId="335" xr:uid="{00000000-0005-0000-0000-00005F040000}"/>
    <cellStyle name="normálne 6 5 2 3" xfId="472" xr:uid="{00000000-0005-0000-0000-000060040000}"/>
    <cellStyle name="normálne 6 5 2 4" xfId="612" xr:uid="{00000000-0005-0000-0000-000061040000}"/>
    <cellStyle name="normálne 6 5 2 5" xfId="778" xr:uid="{00000000-0005-0000-0000-000062040000}"/>
    <cellStyle name="normálne 6 5 2 6" xfId="906" xr:uid="{00000000-0005-0000-0000-000063040000}"/>
    <cellStyle name="normálne 6 5 3" xfId="262" xr:uid="{00000000-0005-0000-0000-000064040000}"/>
    <cellStyle name="normálne 6 5 4" xfId="400" xr:uid="{00000000-0005-0000-0000-000065040000}"/>
    <cellStyle name="normálne 6 5 5" xfId="541" xr:uid="{00000000-0005-0000-0000-000066040000}"/>
    <cellStyle name="normálne 6 5 6" xfId="706" xr:uid="{00000000-0005-0000-0000-000067040000}"/>
    <cellStyle name="normálne 6 5 7" xfId="826" xr:uid="{00000000-0005-0000-0000-000068040000}"/>
    <cellStyle name="normálne 6 6" xfId="120" xr:uid="{00000000-0005-0000-0000-000069040000}"/>
    <cellStyle name="normálne 6 6 2" xfId="300" xr:uid="{00000000-0005-0000-0000-00006A040000}"/>
    <cellStyle name="normálne 6 6 3" xfId="437" xr:uid="{00000000-0005-0000-0000-00006B040000}"/>
    <cellStyle name="normálne 6 6 4" xfId="577" xr:uid="{00000000-0005-0000-0000-00006C040000}"/>
    <cellStyle name="normálne 6 6 5" xfId="743" xr:uid="{00000000-0005-0000-0000-00006D040000}"/>
    <cellStyle name="normálne 6 6 6" xfId="864" xr:uid="{00000000-0005-0000-0000-00006E040000}"/>
    <cellStyle name="normálne 6 7" xfId="208" xr:uid="{00000000-0005-0000-0000-00006F040000}"/>
    <cellStyle name="normálne 6 8" xfId="371" xr:uid="{00000000-0005-0000-0000-000070040000}"/>
    <cellStyle name="normálne 6 9" xfId="220" xr:uid="{00000000-0005-0000-0000-000071040000}"/>
    <cellStyle name="normálne 7" xfId="21" xr:uid="{00000000-0005-0000-0000-000072040000}"/>
    <cellStyle name="normálne 7 2" xfId="61" xr:uid="{00000000-0005-0000-0000-000073040000}"/>
    <cellStyle name="normálne 7 3" xfId="1357" xr:uid="{00000000-0005-0000-0000-000074040000}"/>
    <cellStyle name="normálne 8" xfId="25" xr:uid="{00000000-0005-0000-0000-000075040000}"/>
    <cellStyle name="normálne 8 2" xfId="63" xr:uid="{00000000-0005-0000-0000-000076040000}"/>
    <cellStyle name="normálne 8 3" xfId="1231" xr:uid="{00000000-0005-0000-0000-000077040000}"/>
    <cellStyle name="normálne 9" xfId="22" xr:uid="{00000000-0005-0000-0000-000078040000}"/>
    <cellStyle name="normálne 9 10" xfId="1060" xr:uid="{00000000-0005-0000-0000-000079040000}"/>
    <cellStyle name="normálne 9 11" xfId="1067" xr:uid="{00000000-0005-0000-0000-00007A040000}"/>
    <cellStyle name="normálne 9 12" xfId="1069" xr:uid="{00000000-0005-0000-0000-00007B040000}"/>
    <cellStyle name="normálne 9 13" xfId="1071" xr:uid="{00000000-0005-0000-0000-00007C040000}"/>
    <cellStyle name="normálne 9 14" xfId="1073" xr:uid="{00000000-0005-0000-0000-00007D040000}"/>
    <cellStyle name="normálne 9 15" xfId="997" xr:uid="{00000000-0005-0000-0000-00007E040000}"/>
    <cellStyle name="normálne 9 16" xfId="1049" xr:uid="{00000000-0005-0000-0000-00007F040000}"/>
    <cellStyle name="normálne 9 17" xfId="1061" xr:uid="{00000000-0005-0000-0000-000080040000}"/>
    <cellStyle name="normálne 9 18" xfId="674" xr:uid="{00000000-0005-0000-0000-000081040000}"/>
    <cellStyle name="normálne 9 19" xfId="1087" xr:uid="{00000000-0005-0000-0000-000082040000}"/>
    <cellStyle name="normálne 9 2" xfId="41" xr:uid="{00000000-0005-0000-0000-000083040000}"/>
    <cellStyle name="normálne 9 2 2" xfId="93" xr:uid="{00000000-0005-0000-0000-000084040000}"/>
    <cellStyle name="normálne 9 2 2 2" xfId="167" xr:uid="{00000000-0005-0000-0000-000085040000}"/>
    <cellStyle name="normálne 9 2 2 2 2" xfId="347" xr:uid="{00000000-0005-0000-0000-000086040000}"/>
    <cellStyle name="normálne 9 2 2 2 3" xfId="484" xr:uid="{00000000-0005-0000-0000-000087040000}"/>
    <cellStyle name="normálne 9 2 2 2 4" xfId="624" xr:uid="{00000000-0005-0000-0000-000088040000}"/>
    <cellStyle name="normálne 9 2 2 2 5" xfId="790" xr:uid="{00000000-0005-0000-0000-000089040000}"/>
    <cellStyle name="normálne 9 2 2 2 6" xfId="904" xr:uid="{00000000-0005-0000-0000-00008A040000}"/>
    <cellStyle name="normálne 9 2 2 3" xfId="274" xr:uid="{00000000-0005-0000-0000-00008B040000}"/>
    <cellStyle name="normálne 9 2 2 4" xfId="412" xr:uid="{00000000-0005-0000-0000-00008C040000}"/>
    <cellStyle name="normálne 9 2 2 5" xfId="553" xr:uid="{00000000-0005-0000-0000-00008D040000}"/>
    <cellStyle name="normálne 9 2 2 6" xfId="718" xr:uid="{00000000-0005-0000-0000-00008E040000}"/>
    <cellStyle name="normálne 9 2 2 7" xfId="823" xr:uid="{00000000-0005-0000-0000-00008F040000}"/>
    <cellStyle name="normálne 9 2 3" xfId="132" xr:uid="{00000000-0005-0000-0000-000090040000}"/>
    <cellStyle name="normálne 9 2 3 2" xfId="312" xr:uid="{00000000-0005-0000-0000-000091040000}"/>
    <cellStyle name="normálne 9 2 3 3" xfId="449" xr:uid="{00000000-0005-0000-0000-000092040000}"/>
    <cellStyle name="normálne 9 2 3 4" xfId="589" xr:uid="{00000000-0005-0000-0000-000093040000}"/>
    <cellStyle name="normálne 9 2 3 5" xfId="755" xr:uid="{00000000-0005-0000-0000-000094040000}"/>
    <cellStyle name="normálne 9 2 3 6" xfId="856" xr:uid="{00000000-0005-0000-0000-000095040000}"/>
    <cellStyle name="normálne 9 2 4" xfId="227" xr:uid="{00000000-0005-0000-0000-000096040000}"/>
    <cellStyle name="normálne 9 2 5" xfId="372" xr:uid="{00000000-0005-0000-0000-000097040000}"/>
    <cellStyle name="normálne 9 2 6" xfId="518" xr:uid="{00000000-0005-0000-0000-000098040000}"/>
    <cellStyle name="normálne 9 2 7" xfId="668" xr:uid="{00000000-0005-0000-0000-000099040000}"/>
    <cellStyle name="normálne 9 2 8" xfId="887" xr:uid="{00000000-0005-0000-0000-00009A040000}"/>
    <cellStyle name="normálne 9 20" xfId="1100" xr:uid="{00000000-0005-0000-0000-00009B040000}"/>
    <cellStyle name="normálne 9 21" xfId="1107" xr:uid="{00000000-0005-0000-0000-00009C040000}"/>
    <cellStyle name="normálne 9 22" xfId="1114" xr:uid="{00000000-0005-0000-0000-00009D040000}"/>
    <cellStyle name="normálne 9 23" xfId="1121" xr:uid="{00000000-0005-0000-0000-00009E040000}"/>
    <cellStyle name="normálne 9 24" xfId="1128" xr:uid="{00000000-0005-0000-0000-00009F040000}"/>
    <cellStyle name="normálne 9 25" xfId="1134" xr:uid="{00000000-0005-0000-0000-0000A0040000}"/>
    <cellStyle name="normálne 9 26" xfId="1140" xr:uid="{00000000-0005-0000-0000-0000A1040000}"/>
    <cellStyle name="normálne 9 27" xfId="1146" xr:uid="{00000000-0005-0000-0000-0000A2040000}"/>
    <cellStyle name="normálne 9 28" xfId="1152" xr:uid="{00000000-0005-0000-0000-0000A3040000}"/>
    <cellStyle name="normálne 9 3" xfId="62" xr:uid="{00000000-0005-0000-0000-0000A4040000}"/>
    <cellStyle name="normálne 9 3 2" xfId="104" xr:uid="{00000000-0005-0000-0000-0000A5040000}"/>
    <cellStyle name="normálne 9 3 2 2" xfId="178" xr:uid="{00000000-0005-0000-0000-0000A6040000}"/>
    <cellStyle name="normálne 9 3 2 2 2" xfId="358" xr:uid="{00000000-0005-0000-0000-0000A7040000}"/>
    <cellStyle name="normálne 9 3 2 2 3" xfId="495" xr:uid="{00000000-0005-0000-0000-0000A8040000}"/>
    <cellStyle name="normálne 9 3 2 2 4" xfId="635" xr:uid="{00000000-0005-0000-0000-0000A9040000}"/>
    <cellStyle name="normálne 9 3 2 2 5" xfId="801" xr:uid="{00000000-0005-0000-0000-0000AA040000}"/>
    <cellStyle name="normálne 9 3 2 2 6" xfId="961" xr:uid="{00000000-0005-0000-0000-0000AB040000}"/>
    <cellStyle name="normálne 9 3 2 3" xfId="285" xr:uid="{00000000-0005-0000-0000-0000AC040000}"/>
    <cellStyle name="normálne 9 3 2 4" xfId="423" xr:uid="{00000000-0005-0000-0000-0000AD040000}"/>
    <cellStyle name="normálne 9 3 2 5" xfId="564" xr:uid="{00000000-0005-0000-0000-0000AE040000}"/>
    <cellStyle name="normálne 9 3 2 6" xfId="729" xr:uid="{00000000-0005-0000-0000-0000AF040000}"/>
    <cellStyle name="normálne 9 3 2 7" xfId="889" xr:uid="{00000000-0005-0000-0000-0000B0040000}"/>
    <cellStyle name="normálne 9 3 3" xfId="143" xr:uid="{00000000-0005-0000-0000-0000B1040000}"/>
    <cellStyle name="normálne 9 3 3 2" xfId="323" xr:uid="{00000000-0005-0000-0000-0000B2040000}"/>
    <cellStyle name="normálne 9 3 3 3" xfId="460" xr:uid="{00000000-0005-0000-0000-0000B3040000}"/>
    <cellStyle name="normálne 9 3 3 4" xfId="600" xr:uid="{00000000-0005-0000-0000-0000B4040000}"/>
    <cellStyle name="normálne 9 3 3 5" xfId="766" xr:uid="{00000000-0005-0000-0000-0000B5040000}"/>
    <cellStyle name="normálne 9 3 3 6" xfId="911" xr:uid="{00000000-0005-0000-0000-0000B6040000}"/>
    <cellStyle name="normálne 9 3 4" xfId="245" xr:uid="{00000000-0005-0000-0000-0000B7040000}"/>
    <cellStyle name="normálne 9 3 5" xfId="387" xr:uid="{00000000-0005-0000-0000-0000B8040000}"/>
    <cellStyle name="normálne 9 3 6" xfId="529" xr:uid="{00000000-0005-0000-0000-0000B9040000}"/>
    <cellStyle name="normálne 9 3 7" xfId="692" xr:uid="{00000000-0005-0000-0000-0000BA040000}"/>
    <cellStyle name="normálne 9 3 8" xfId="843" xr:uid="{00000000-0005-0000-0000-0000BB040000}"/>
    <cellStyle name="normálne 9 4" xfId="82" xr:uid="{00000000-0005-0000-0000-0000BC040000}"/>
    <cellStyle name="normálne 9 4 2" xfId="156" xr:uid="{00000000-0005-0000-0000-0000BD040000}"/>
    <cellStyle name="normálne 9 4 2 2" xfId="336" xr:uid="{00000000-0005-0000-0000-0000BE040000}"/>
    <cellStyle name="normálne 9 4 2 3" xfId="473" xr:uid="{00000000-0005-0000-0000-0000BF040000}"/>
    <cellStyle name="normálne 9 4 2 4" xfId="613" xr:uid="{00000000-0005-0000-0000-0000C0040000}"/>
    <cellStyle name="normálne 9 4 2 5" xfId="779" xr:uid="{00000000-0005-0000-0000-0000C1040000}"/>
    <cellStyle name="normálne 9 4 2 6" xfId="860" xr:uid="{00000000-0005-0000-0000-0000C2040000}"/>
    <cellStyle name="normálne 9 4 3" xfId="263" xr:uid="{00000000-0005-0000-0000-0000C3040000}"/>
    <cellStyle name="normálne 9 4 4" xfId="401" xr:uid="{00000000-0005-0000-0000-0000C4040000}"/>
    <cellStyle name="normálne 9 4 5" xfId="542" xr:uid="{00000000-0005-0000-0000-0000C5040000}"/>
    <cellStyle name="normálne 9 4 6" xfId="707" xr:uid="{00000000-0005-0000-0000-0000C6040000}"/>
    <cellStyle name="normálne 9 4 7" xfId="954" xr:uid="{00000000-0005-0000-0000-0000C7040000}"/>
    <cellStyle name="normálne 9 5" xfId="121" xr:uid="{00000000-0005-0000-0000-0000C8040000}"/>
    <cellStyle name="normálne 9 5 2" xfId="301" xr:uid="{00000000-0005-0000-0000-0000C9040000}"/>
    <cellStyle name="normálne 9 5 3" xfId="438" xr:uid="{00000000-0005-0000-0000-0000CA040000}"/>
    <cellStyle name="normálne 9 5 4" xfId="578" xr:uid="{00000000-0005-0000-0000-0000CB040000}"/>
    <cellStyle name="normálne 9 5 5" xfId="744" xr:uid="{00000000-0005-0000-0000-0000CC040000}"/>
    <cellStyle name="normálne 9 5 6" xfId="945" xr:uid="{00000000-0005-0000-0000-0000CD040000}"/>
    <cellStyle name="normálne 9 6" xfId="211" xr:uid="{00000000-0005-0000-0000-0000CE040000}"/>
    <cellStyle name="normálne 9 7" xfId="367" xr:uid="{00000000-0005-0000-0000-0000CF040000}"/>
    <cellStyle name="normálne 9 8" xfId="246" xr:uid="{00000000-0005-0000-0000-0000D0040000}"/>
    <cellStyle name="normálne 9 9" xfId="655" xr:uid="{00000000-0005-0000-0000-0000D1040000}"/>
    <cellStyle name="normálne 9 9 2" xfId="987" xr:uid="{00000000-0005-0000-0000-0000D2040000}"/>
    <cellStyle name="normálne 9 9 3" xfId="1080" xr:uid="{00000000-0005-0000-0000-0000D3040000}"/>
    <cellStyle name="normální_CENY.XLS" xfId="4" xr:uid="{00000000-0005-0000-0000-0000D4040000}"/>
    <cellStyle name="Note" xfId="1223" xr:uid="{00000000-0005-0000-0000-0000D5040000}"/>
    <cellStyle name="Output" xfId="1250" xr:uid="{00000000-0005-0000-0000-0000D6040000}"/>
    <cellStyle name="Percentá" xfId="1365" builtinId="5"/>
    <cellStyle name="percentá 10" xfId="1201" xr:uid="{00000000-0005-0000-0000-0000D8040000}"/>
    <cellStyle name="percentá 11" xfId="1202" xr:uid="{00000000-0005-0000-0000-0000D9040000}"/>
    <cellStyle name="percentá 12" xfId="1203" xr:uid="{00000000-0005-0000-0000-0000DA040000}"/>
    <cellStyle name="percentá 13" xfId="1210" xr:uid="{00000000-0005-0000-0000-0000DB040000}"/>
    <cellStyle name="percentá 13 2" xfId="1355" xr:uid="{00000000-0005-0000-0000-0000DC040000}"/>
    <cellStyle name="percentá 14" xfId="1204" xr:uid="{00000000-0005-0000-0000-0000DD040000}"/>
    <cellStyle name="percentá 15" xfId="1205" xr:uid="{00000000-0005-0000-0000-0000DE040000}"/>
    <cellStyle name="Percentá 16" xfId="5" xr:uid="{00000000-0005-0000-0000-0000DF040000}"/>
    <cellStyle name="percentá 17" xfId="1206" xr:uid="{00000000-0005-0000-0000-0000E0040000}"/>
    <cellStyle name="Percentá 18" xfId="1213" xr:uid="{00000000-0005-0000-0000-0000E1040000}"/>
    <cellStyle name="Percentá 19" xfId="1214" xr:uid="{00000000-0005-0000-0000-0000E2040000}"/>
    <cellStyle name="percentá 2" xfId="14" xr:uid="{00000000-0005-0000-0000-0000E3040000}"/>
    <cellStyle name="percentá 2 10" xfId="1041" xr:uid="{00000000-0005-0000-0000-0000E4040000}"/>
    <cellStyle name="percentá 2 11" xfId="1024" xr:uid="{00000000-0005-0000-0000-0000E5040000}"/>
    <cellStyle name="percentá 2 12" xfId="1056" xr:uid="{00000000-0005-0000-0000-0000E6040000}"/>
    <cellStyle name="percentá 2 13" xfId="1063" xr:uid="{00000000-0005-0000-0000-0000E7040000}"/>
    <cellStyle name="percentá 2 14" xfId="701" xr:uid="{00000000-0005-0000-0000-0000E8040000}"/>
    <cellStyle name="percentá 2 15" xfId="1092" xr:uid="{00000000-0005-0000-0000-0000E9040000}"/>
    <cellStyle name="percentá 2 16" xfId="1098" xr:uid="{00000000-0005-0000-0000-0000EA040000}"/>
    <cellStyle name="percentá 2 17" xfId="1105" xr:uid="{00000000-0005-0000-0000-0000EB040000}"/>
    <cellStyle name="percentá 2 18" xfId="1112" xr:uid="{00000000-0005-0000-0000-0000EC040000}"/>
    <cellStyle name="percentá 2 19" xfId="1119" xr:uid="{00000000-0005-0000-0000-0000ED040000}"/>
    <cellStyle name="percentá 2 2" xfId="30" xr:uid="{00000000-0005-0000-0000-0000EE040000}"/>
    <cellStyle name="percentá 2 2 2" xfId="68" xr:uid="{00000000-0005-0000-0000-0000EF040000}"/>
    <cellStyle name="percentá 2 20" xfId="1126" xr:uid="{00000000-0005-0000-0000-0000F0040000}"/>
    <cellStyle name="percentá 2 21" xfId="1132" xr:uid="{00000000-0005-0000-0000-0000F1040000}"/>
    <cellStyle name="percentá 2 22" xfId="1138" xr:uid="{00000000-0005-0000-0000-0000F2040000}"/>
    <cellStyle name="percentá 2 23" xfId="1144" xr:uid="{00000000-0005-0000-0000-0000F3040000}"/>
    <cellStyle name="percentá 2 24" xfId="1150" xr:uid="{00000000-0005-0000-0000-0000F4040000}"/>
    <cellStyle name="percentá 2 3" xfId="24" xr:uid="{00000000-0005-0000-0000-0000F5040000}"/>
    <cellStyle name="percentá 2 3 2" xfId="213" xr:uid="{00000000-0005-0000-0000-0000F6040000}"/>
    <cellStyle name="percentá 2 3 2 2" xfId="820" xr:uid="{00000000-0005-0000-0000-0000F7040000}"/>
    <cellStyle name="percentá 2 3 2 2 2" xfId="1322" xr:uid="{00000000-0005-0000-0000-0000F8040000}"/>
    <cellStyle name="percentá 2 3 2 3" xfId="831" xr:uid="{00000000-0005-0000-0000-0000F9040000}"/>
    <cellStyle name="percentá 2 3 2 3 2" xfId="1324" xr:uid="{00000000-0005-0000-0000-0000FA040000}"/>
    <cellStyle name="percentá 2 3 2 4" xfId="1300" xr:uid="{00000000-0005-0000-0000-0000FB040000}"/>
    <cellStyle name="percentá 2 3 3" xfId="256" xr:uid="{00000000-0005-0000-0000-0000FC040000}"/>
    <cellStyle name="percentá 2 3 3 2" xfId="840" xr:uid="{00000000-0005-0000-0000-0000FD040000}"/>
    <cellStyle name="percentá 2 3 3 2 2" xfId="1328" xr:uid="{00000000-0005-0000-0000-0000FE040000}"/>
    <cellStyle name="percentá 2 3 3 3" xfId="974" xr:uid="{00000000-0005-0000-0000-0000FF040000}"/>
    <cellStyle name="percentá 2 3 3 3 2" xfId="1342" xr:uid="{00000000-0005-0000-0000-000000050000}"/>
    <cellStyle name="percentá 2 3 3 4" xfId="1302" xr:uid="{00000000-0005-0000-0000-000001050000}"/>
    <cellStyle name="percentá 2 3 4" xfId="383" xr:uid="{00000000-0005-0000-0000-000002050000}"/>
    <cellStyle name="percentá 2 3 4 2" xfId="885" xr:uid="{00000000-0005-0000-0000-000003050000}"/>
    <cellStyle name="percentá 2 3 4 2 2" xfId="1334" xr:uid="{00000000-0005-0000-0000-000004050000}"/>
    <cellStyle name="percentá 2 3 4 3" xfId="937" xr:uid="{00000000-0005-0000-0000-000005050000}"/>
    <cellStyle name="percentá 2 3 4 3 2" xfId="1337" xr:uid="{00000000-0005-0000-0000-000006050000}"/>
    <cellStyle name="percentá 2 3 4 4" xfId="1307" xr:uid="{00000000-0005-0000-0000-000007050000}"/>
    <cellStyle name="percentá 2 3 5" xfId="670" xr:uid="{00000000-0005-0000-0000-000008050000}"/>
    <cellStyle name="percentá 2 3 5 2" xfId="1316" xr:uid="{00000000-0005-0000-0000-000009050000}"/>
    <cellStyle name="percentá 2 3 6" xfId="960" xr:uid="{00000000-0005-0000-0000-00000A050000}"/>
    <cellStyle name="percentá 2 3 6 2" xfId="1339" xr:uid="{00000000-0005-0000-0000-00000B050000}"/>
    <cellStyle name="percentá 2 3 7" xfId="1294" xr:uid="{00000000-0005-0000-0000-00000C050000}"/>
    <cellStyle name="percentá 2 4" xfId="55" xr:uid="{00000000-0005-0000-0000-00000D050000}"/>
    <cellStyle name="percentá 2 5" xfId="653" xr:uid="{00000000-0005-0000-0000-00000E050000}"/>
    <cellStyle name="percentá 2 5 2" xfId="983" xr:uid="{00000000-0005-0000-0000-00000F050000}"/>
    <cellStyle name="percentá 2 5 3" xfId="1076" xr:uid="{00000000-0005-0000-0000-000010050000}"/>
    <cellStyle name="percentá 2 6" xfId="977" xr:uid="{00000000-0005-0000-0000-000011050000}"/>
    <cellStyle name="percentá 2 7" xfId="998" xr:uid="{00000000-0005-0000-0000-000012050000}"/>
    <cellStyle name="percentá 2 8" xfId="1008" xr:uid="{00000000-0005-0000-0000-000013050000}"/>
    <cellStyle name="percentá 2 9" xfId="1021" xr:uid="{00000000-0005-0000-0000-000014050000}"/>
    <cellStyle name="Percentá 20" xfId="1216" xr:uid="{00000000-0005-0000-0000-000015050000}"/>
    <cellStyle name="Percentá 21" xfId="1283" xr:uid="{00000000-0005-0000-0000-000016050000}"/>
    <cellStyle name="Percentá 22" xfId="1274" xr:uid="{00000000-0005-0000-0000-000017050000}"/>
    <cellStyle name="Percentá 23" xfId="1232" xr:uid="{00000000-0005-0000-0000-000018050000}"/>
    <cellStyle name="Percentá 24" xfId="1267" xr:uid="{00000000-0005-0000-0000-000019050000}"/>
    <cellStyle name="Percentá 25" xfId="1277" xr:uid="{00000000-0005-0000-0000-00001A050000}"/>
    <cellStyle name="Percentá 26" xfId="1278" xr:uid="{00000000-0005-0000-0000-00001B050000}"/>
    <cellStyle name="Percentá 27" xfId="1266" xr:uid="{00000000-0005-0000-0000-00001C050000}"/>
    <cellStyle name="Percentá 28" xfId="1353" xr:uid="{00000000-0005-0000-0000-00001D050000}"/>
    <cellStyle name="Percentá 29" xfId="1279" xr:uid="{00000000-0005-0000-0000-00001E050000}"/>
    <cellStyle name="percentá 3" xfId="27" xr:uid="{00000000-0005-0000-0000-00001F050000}"/>
    <cellStyle name="percentá 3 10" xfId="1015" xr:uid="{00000000-0005-0000-0000-000020050000}"/>
    <cellStyle name="percentá 3 11" xfId="1068" xr:uid="{00000000-0005-0000-0000-000021050000}"/>
    <cellStyle name="percentá 3 2" xfId="65" xr:uid="{00000000-0005-0000-0000-000022050000}"/>
    <cellStyle name="percentá 3 3" xfId="991" xr:uid="{00000000-0005-0000-0000-000023050000}"/>
    <cellStyle name="percentá 3 4" xfId="1037" xr:uid="{00000000-0005-0000-0000-000024050000}"/>
    <cellStyle name="percentá 3 5" xfId="1025" xr:uid="{00000000-0005-0000-0000-000025050000}"/>
    <cellStyle name="percentá 3 6" xfId="1022" xr:uid="{00000000-0005-0000-0000-000026050000}"/>
    <cellStyle name="percentá 3 7" xfId="1010" xr:uid="{00000000-0005-0000-0000-000027050000}"/>
    <cellStyle name="percentá 3 8" xfId="1043" xr:uid="{00000000-0005-0000-0000-000028050000}"/>
    <cellStyle name="percentá 3 9" xfId="1033" xr:uid="{00000000-0005-0000-0000-000029050000}"/>
    <cellStyle name="Percentá 30" xfId="1360" xr:uid="{00000000-0005-0000-0000-00002A050000}"/>
    <cellStyle name="Percentá 31" xfId="1363" xr:uid="{00000000-0005-0000-0000-00002B050000}"/>
    <cellStyle name="Percentá 32" xfId="1361" xr:uid="{00000000-0005-0000-0000-00002C050000}"/>
    <cellStyle name="Percentá 33" xfId="1367" xr:uid="{C97D843F-5A4F-464B-B94B-A9BC55F4BE56}"/>
    <cellStyle name="percentá 4" xfId="35" xr:uid="{00000000-0005-0000-0000-00002D050000}"/>
    <cellStyle name="percentá 5" xfId="49" xr:uid="{00000000-0005-0000-0000-00002E050000}"/>
    <cellStyle name="percentá 6" xfId="76" xr:uid="{00000000-0005-0000-0000-00002F050000}"/>
    <cellStyle name="percentá 7" xfId="115" xr:uid="{00000000-0005-0000-0000-000030050000}"/>
    <cellStyle name="percentá 8" xfId="190" xr:uid="{00000000-0005-0000-0000-000031050000}"/>
    <cellStyle name="percentá 9" xfId="192" xr:uid="{00000000-0005-0000-0000-000032050000}"/>
    <cellStyle name="percentá 9 2" xfId="370" xr:uid="{00000000-0005-0000-0000-000033050000}"/>
    <cellStyle name="percentá 9 2 2" xfId="1305" xr:uid="{00000000-0005-0000-0000-000034050000}"/>
    <cellStyle name="percentá 9 3" xfId="507" xr:uid="{00000000-0005-0000-0000-000035050000}"/>
    <cellStyle name="percentá 9 3 2" xfId="1310" xr:uid="{00000000-0005-0000-0000-000036050000}"/>
    <cellStyle name="percentá 9 4" xfId="646" xr:uid="{00000000-0005-0000-0000-000037050000}"/>
    <cellStyle name="percentá 9 4 2" xfId="1312" xr:uid="{00000000-0005-0000-0000-000038050000}"/>
    <cellStyle name="percentá 9 5" xfId="813" xr:uid="{00000000-0005-0000-0000-000039050000}"/>
    <cellStyle name="percentá 9 5 2" xfId="1319" xr:uid="{00000000-0005-0000-0000-00003A050000}"/>
    <cellStyle name="percentá 9 6" xfId="863" xr:uid="{00000000-0005-0000-0000-00003B050000}"/>
    <cellStyle name="percentá 9 6 2" xfId="1330" xr:uid="{00000000-0005-0000-0000-00003C050000}"/>
    <cellStyle name="percentá 9 7" xfId="1296" xr:uid="{00000000-0005-0000-0000-00003D050000}"/>
    <cellStyle name="Poznámka 2" xfId="1198" xr:uid="{00000000-0005-0000-0000-00003E050000}"/>
    <cellStyle name="Poznámka 3" xfId="1194" xr:uid="{00000000-0005-0000-0000-00003F050000}"/>
    <cellStyle name="Poznámka 4" xfId="1196" xr:uid="{00000000-0005-0000-0000-000040050000}"/>
    <cellStyle name="Poznámka 5" xfId="1195" xr:uid="{00000000-0005-0000-0000-000041050000}"/>
    <cellStyle name="Poznámka 6" xfId="1197" xr:uid="{00000000-0005-0000-0000-000042050000}"/>
    <cellStyle name="Poznámka 7" xfId="1193" xr:uid="{00000000-0005-0000-0000-000043050000}"/>
    <cellStyle name="Poznámka 8" xfId="1370" xr:uid="{936C3F27-CA1A-48BF-B943-3F5DE0CE48D8}"/>
    <cellStyle name="Prepojená bunka 2" xfId="1164" xr:uid="{00000000-0005-0000-0000-000044050000}"/>
    <cellStyle name="SAPBEXaggData" xfId="10" xr:uid="{00000000-0005-0000-0000-000045050000}"/>
    <cellStyle name="Spolu 2" xfId="1168" xr:uid="{00000000-0005-0000-0000-000046050000}"/>
    <cellStyle name="Text upozornenia 2" xfId="1166" xr:uid="{00000000-0005-0000-0000-000047050000}"/>
    <cellStyle name="Title" xfId="1269" xr:uid="{00000000-0005-0000-0000-000048050000}"/>
    <cellStyle name="Titul 2" xfId="1153" xr:uid="{00000000-0005-0000-0000-000049050000}"/>
    <cellStyle name="Total" xfId="1225" xr:uid="{00000000-0005-0000-0000-00004A050000}"/>
    <cellStyle name="Vstup 2" xfId="1161" xr:uid="{00000000-0005-0000-0000-00004B050000}"/>
    <cellStyle name="Výpočet 2" xfId="1163" xr:uid="{00000000-0005-0000-0000-00004C050000}"/>
    <cellStyle name="Výstup 2" xfId="1162" xr:uid="{00000000-0005-0000-0000-00004D050000}"/>
    <cellStyle name="Vysvetľujúci text 2" xfId="1167" xr:uid="{00000000-0005-0000-0000-00004E050000}"/>
    <cellStyle name="Warning Text" xfId="1356" xr:uid="{00000000-0005-0000-0000-00004F050000}"/>
    <cellStyle name="Zlá 2" xfId="1159" xr:uid="{00000000-0005-0000-0000-000050050000}"/>
    <cellStyle name="Zvýraznenie1 2" xfId="1169" xr:uid="{00000000-0005-0000-0000-000051050000}"/>
    <cellStyle name="Zvýraznenie2 2" xfId="1173" xr:uid="{00000000-0005-0000-0000-000052050000}"/>
    <cellStyle name="Zvýraznenie3 2" xfId="1177" xr:uid="{00000000-0005-0000-0000-000053050000}"/>
    <cellStyle name="Zvýraznenie4 2" xfId="1181" xr:uid="{00000000-0005-0000-0000-000054050000}"/>
    <cellStyle name="Zvýraznenie5 2" xfId="1185" xr:uid="{00000000-0005-0000-0000-000055050000}"/>
    <cellStyle name="Zvýraznenie6 2" xfId="1189" xr:uid="{00000000-0005-0000-0000-000056050000}"/>
  </cellStyles>
  <dxfs count="0"/>
  <tableStyles count="0" defaultTableStyle="TableStyleMedium2" defaultPivotStyle="PivotStyleLight16"/>
  <colors>
    <mruColors>
      <color rgb="FF000000"/>
      <color rgb="FF2C9A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>
            <a:lumMod val="50000"/>
            <a:alpha val="21000"/>
          </a:schemeClr>
        </a:solidFill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a:spPr>
      <a:bodyPr vertOverflow="clip"/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3"/>
  <sheetViews>
    <sheetView showGridLines="0" zoomScaleNormal="100" workbookViewId="0">
      <pane xSplit="2" ySplit="8" topLeftCell="C9" activePane="bottomRight" state="frozen"/>
      <selection activeCell="AM6" sqref="AM6"/>
      <selection pane="topRight" activeCell="AM6" sqref="AM6"/>
      <selection pane="bottomLeft" activeCell="AM6" sqref="AM6"/>
      <selection pane="bottomRight" activeCell="C9" sqref="C9"/>
    </sheetView>
  </sheetViews>
  <sheetFormatPr defaultColWidth="9.125" defaultRowHeight="15" customHeight="1" x14ac:dyDescent="0.35"/>
  <cols>
    <col min="1" max="1" width="5.75" style="263" customWidth="1"/>
    <col min="2" max="2" width="50.125" style="254" customWidth="1"/>
    <col min="3" max="4" width="11.125" style="254" customWidth="1"/>
    <col min="5" max="9" width="11.125" style="308" customWidth="1"/>
    <col min="10" max="13" width="11.125" style="254" customWidth="1"/>
    <col min="14" max="14" width="11.125" style="345" customWidth="1"/>
    <col min="15" max="20" width="11.125" style="254" customWidth="1"/>
    <col min="21" max="16384" width="9.125" style="254"/>
  </cols>
  <sheetData>
    <row r="1" spans="1:23" ht="15" customHeight="1" x14ac:dyDescent="0.35">
      <c r="A1" s="368" t="s">
        <v>14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</row>
    <row r="2" spans="1:23" ht="15" customHeight="1" x14ac:dyDescent="0.35">
      <c r="A2" s="369" t="s">
        <v>15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</row>
    <row r="3" spans="1:23" ht="15" customHeight="1" thickBot="1" x14ac:dyDescent="0.4">
      <c r="A3" s="370" t="s">
        <v>16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</row>
    <row r="4" spans="1:23" ht="15" customHeight="1" x14ac:dyDescent="0.35">
      <c r="A4" s="354" t="s">
        <v>17</v>
      </c>
      <c r="B4" s="355"/>
      <c r="C4" s="355"/>
      <c r="D4" s="355"/>
      <c r="E4" s="355"/>
      <c r="F4" s="355"/>
      <c r="G4" s="355"/>
      <c r="H4" s="355"/>
      <c r="I4" s="356"/>
      <c r="J4" s="360" t="s">
        <v>18</v>
      </c>
      <c r="K4" s="361"/>
      <c r="L4" s="361"/>
      <c r="M4" s="362"/>
      <c r="N4" s="366" t="s">
        <v>19</v>
      </c>
      <c r="O4" s="361"/>
      <c r="P4" s="361"/>
      <c r="Q4" s="362"/>
    </row>
    <row r="5" spans="1:23" ht="15" customHeight="1" x14ac:dyDescent="0.35">
      <c r="A5" s="357"/>
      <c r="B5" s="358"/>
      <c r="C5" s="358"/>
      <c r="D5" s="358"/>
      <c r="E5" s="358"/>
      <c r="F5" s="358"/>
      <c r="G5" s="358"/>
      <c r="H5" s="358"/>
      <c r="I5" s="359"/>
      <c r="J5" s="363"/>
      <c r="K5" s="364"/>
      <c r="L5" s="364"/>
      <c r="M5" s="365"/>
      <c r="N5" s="367"/>
      <c r="O5" s="364"/>
      <c r="P5" s="364"/>
      <c r="Q5" s="365"/>
    </row>
    <row r="6" spans="1:23" ht="15" customHeight="1" x14ac:dyDescent="0.35">
      <c r="A6" s="255"/>
      <c r="B6" s="256"/>
      <c r="C6" s="329"/>
      <c r="D6" s="257"/>
      <c r="E6" s="257"/>
      <c r="F6" s="257"/>
      <c r="G6" s="257"/>
      <c r="H6" s="257"/>
      <c r="I6" s="258"/>
      <c r="J6" s="259"/>
      <c r="K6" s="259"/>
      <c r="L6" s="259"/>
      <c r="M6" s="259"/>
      <c r="N6" s="343"/>
      <c r="O6" s="259"/>
      <c r="P6" s="259"/>
      <c r="Q6" s="260"/>
    </row>
    <row r="7" spans="1:23" ht="15" customHeight="1" x14ac:dyDescent="0.35">
      <c r="A7" s="261"/>
      <c r="B7" s="262"/>
      <c r="C7" s="263">
        <v>2024</v>
      </c>
      <c r="D7" s="281">
        <v>2025</v>
      </c>
      <c r="E7" s="281">
        <v>2026</v>
      </c>
      <c r="F7" s="281">
        <v>2027</v>
      </c>
      <c r="G7" s="281">
        <v>2028</v>
      </c>
      <c r="H7" s="281">
        <v>2029</v>
      </c>
      <c r="I7" s="264">
        <v>2030</v>
      </c>
      <c r="J7" s="263">
        <v>2026</v>
      </c>
      <c r="K7" s="263">
        <v>2026</v>
      </c>
      <c r="L7" s="263">
        <v>2026</v>
      </c>
      <c r="M7" s="265">
        <v>2027</v>
      </c>
      <c r="N7" s="263">
        <v>2026</v>
      </c>
      <c r="O7" s="263">
        <v>2026</v>
      </c>
      <c r="P7" s="263">
        <v>2026</v>
      </c>
      <c r="Q7" s="265">
        <v>2027</v>
      </c>
    </row>
    <row r="8" spans="1:23" ht="15" customHeight="1" x14ac:dyDescent="0.35">
      <c r="A8" s="266"/>
      <c r="B8" s="267"/>
      <c r="C8" s="330" t="s">
        <v>20</v>
      </c>
      <c r="D8" s="330" t="s">
        <v>20</v>
      </c>
      <c r="E8" s="331" t="s">
        <v>21</v>
      </c>
      <c r="F8" s="331" t="s">
        <v>21</v>
      </c>
      <c r="G8" s="331" t="s">
        <v>21</v>
      </c>
      <c r="H8" s="331" t="s">
        <v>21</v>
      </c>
      <c r="I8" s="332" t="s">
        <v>21</v>
      </c>
      <c r="J8" s="268" t="s">
        <v>1</v>
      </c>
      <c r="K8" s="268" t="s">
        <v>2</v>
      </c>
      <c r="L8" s="268" t="s">
        <v>3</v>
      </c>
      <c r="M8" s="351" t="s">
        <v>0</v>
      </c>
      <c r="N8" s="268" t="s">
        <v>1</v>
      </c>
      <c r="O8" s="268" t="s">
        <v>2</v>
      </c>
      <c r="P8" s="268" t="s">
        <v>3</v>
      </c>
      <c r="Q8" s="351" t="s">
        <v>0</v>
      </c>
    </row>
    <row r="9" spans="1:23" ht="15" customHeight="1" x14ac:dyDescent="0.35">
      <c r="A9" s="269"/>
      <c r="B9" s="270"/>
      <c r="C9" s="328"/>
      <c r="D9" s="333"/>
      <c r="E9" s="333"/>
      <c r="F9" s="333"/>
      <c r="G9" s="333"/>
      <c r="H9" s="333"/>
      <c r="I9" s="334"/>
      <c r="J9" s="271"/>
      <c r="K9" s="271"/>
      <c r="L9" s="271"/>
      <c r="M9" s="271"/>
      <c r="N9" s="344"/>
      <c r="O9" s="273"/>
      <c r="P9" s="271"/>
      <c r="Q9" s="272"/>
    </row>
    <row r="10" spans="1:23" ht="15" customHeight="1" x14ac:dyDescent="0.35">
      <c r="A10" s="274"/>
      <c r="B10" s="275" t="s">
        <v>22</v>
      </c>
      <c r="D10" s="308"/>
      <c r="I10" s="335"/>
      <c r="Q10" s="262"/>
    </row>
    <row r="11" spans="1:23" ht="15" customHeight="1" x14ac:dyDescent="0.35">
      <c r="A11" s="276" t="s">
        <v>5</v>
      </c>
      <c r="B11" s="277" t="s">
        <v>23</v>
      </c>
      <c r="C11" s="278">
        <v>1.9386744554944713</v>
      </c>
      <c r="D11" s="278">
        <v>0.80741869014475665</v>
      </c>
      <c r="E11" s="278">
        <v>0.76068682036847246</v>
      </c>
      <c r="F11" s="278">
        <v>1.8131465725445439</v>
      </c>
      <c r="G11" s="278">
        <v>1.5719105693343227</v>
      </c>
      <c r="H11" s="278">
        <v>2.0659223671344318</v>
      </c>
      <c r="I11" s="336">
        <v>2.0595669254636073</v>
      </c>
      <c r="J11" s="278">
        <v>0.20655735906227601</v>
      </c>
      <c r="K11" s="278">
        <v>0.24999999999999467</v>
      </c>
      <c r="L11" s="278">
        <v>-0.30000000000000027</v>
      </c>
      <c r="M11" s="278">
        <v>0.81934201348254909</v>
      </c>
      <c r="N11" s="280">
        <v>0.82451090142992012</v>
      </c>
      <c r="O11" s="278">
        <v>0.95312723633247387</v>
      </c>
      <c r="P11" s="278">
        <v>0.4085046019008276</v>
      </c>
      <c r="Q11" s="279">
        <v>0.9433381589998957</v>
      </c>
    </row>
    <row r="12" spans="1:23" ht="15" customHeight="1" x14ac:dyDescent="0.35">
      <c r="A12" s="276" t="s">
        <v>5</v>
      </c>
      <c r="B12" s="277" t="s">
        <v>24</v>
      </c>
      <c r="C12" s="278">
        <v>3.508867496532142</v>
      </c>
      <c r="D12" s="278">
        <v>0.23503134099227552</v>
      </c>
      <c r="E12" s="278">
        <v>0.52441089099544147</v>
      </c>
      <c r="F12" s="278">
        <v>1.3910431703704873</v>
      </c>
      <c r="G12" s="278">
        <v>0.5391925133853448</v>
      </c>
      <c r="H12" s="278">
        <v>0.98941994452943494</v>
      </c>
      <c r="I12" s="336">
        <v>1.2836316153696181</v>
      </c>
      <c r="J12" s="278">
        <v>3.6323657082792948E-2</v>
      </c>
      <c r="K12" s="278">
        <v>0.20000000000000018</v>
      </c>
      <c r="L12" s="278">
        <v>0.15000000000000568</v>
      </c>
      <c r="M12" s="278">
        <v>0.57449620078442454</v>
      </c>
      <c r="N12" s="280">
        <v>0.55315136068940784</v>
      </c>
      <c r="O12" s="278">
        <v>0.15557250941775624</v>
      </c>
      <c r="P12" s="278">
        <v>0.53187426256893211</v>
      </c>
      <c r="Q12" s="279">
        <v>0.95534529379248667</v>
      </c>
      <c r="S12" s="350"/>
      <c r="T12" s="350"/>
      <c r="U12" s="350"/>
      <c r="V12" s="350"/>
      <c r="W12" s="350"/>
    </row>
    <row r="13" spans="1:23" ht="15" customHeight="1" x14ac:dyDescent="0.35">
      <c r="A13" s="276"/>
      <c r="B13" s="277" t="s">
        <v>25</v>
      </c>
      <c r="C13" s="278">
        <v>1.6487226337432936</v>
      </c>
      <c r="D13" s="278">
        <v>2.2243962730293276</v>
      </c>
      <c r="E13" s="278">
        <v>-9.5118208045730235E-2</v>
      </c>
      <c r="F13" s="278">
        <v>-0.97419224201331645</v>
      </c>
      <c r="G13" s="278">
        <v>1.4668111909020176</v>
      </c>
      <c r="H13" s="278">
        <v>3.0975273207165976</v>
      </c>
      <c r="I13" s="336">
        <v>2.2723630925792104</v>
      </c>
      <c r="J13" s="278">
        <v>7.8332349101073229</v>
      </c>
      <c r="K13" s="278">
        <v>4.4396871565877349</v>
      </c>
      <c r="L13" s="278">
        <v>-8.2960680148572727</v>
      </c>
      <c r="M13" s="278">
        <v>1.0891190911844983</v>
      </c>
      <c r="N13" s="280">
        <v>-0.32888447048002867</v>
      </c>
      <c r="O13" s="278">
        <v>7.6512810748904814</v>
      </c>
      <c r="P13" s="278">
        <v>-2.6296365957786949</v>
      </c>
      <c r="Q13" s="279">
        <v>4.6532300567197593</v>
      </c>
    </row>
    <row r="14" spans="1:23" ht="15" customHeight="1" x14ac:dyDescent="0.35">
      <c r="A14" s="276"/>
      <c r="B14" s="277" t="s">
        <v>26</v>
      </c>
      <c r="C14" s="278">
        <v>3.9699869442576974</v>
      </c>
      <c r="D14" s="278">
        <v>1.1058160409491258</v>
      </c>
      <c r="E14" s="278">
        <v>0.57865195890574039</v>
      </c>
      <c r="F14" s="278">
        <v>0.73182175720643006</v>
      </c>
      <c r="G14" s="278">
        <v>-0.2507975889212366</v>
      </c>
      <c r="H14" s="278">
        <v>0.59363488413075594</v>
      </c>
      <c r="I14" s="336">
        <v>0.82220574969185112</v>
      </c>
      <c r="J14" s="278">
        <v>0.47797937876370433</v>
      </c>
      <c r="K14" s="278">
        <v>0.12893818768937582</v>
      </c>
      <c r="L14" s="278">
        <v>-0.72984288014956711</v>
      </c>
      <c r="M14" s="278">
        <v>0.49888891607898778</v>
      </c>
      <c r="N14" s="280">
        <v>1.6723423770655721</v>
      </c>
      <c r="O14" s="278">
        <v>0.94866929854411364</v>
      </c>
      <c r="P14" s="278">
        <v>0.13034078320315334</v>
      </c>
      <c r="Q14" s="279">
        <v>0.25376918691826233</v>
      </c>
    </row>
    <row r="15" spans="1:23" ht="15" customHeight="1" x14ac:dyDescent="0.35">
      <c r="A15" s="276"/>
      <c r="B15" s="277" t="s">
        <v>27</v>
      </c>
      <c r="C15" s="278">
        <v>2.2404902334716148E-2</v>
      </c>
      <c r="D15" s="278">
        <v>3.9827467353363399</v>
      </c>
      <c r="E15" s="278">
        <v>3.0575248287366907</v>
      </c>
      <c r="F15" s="278">
        <v>4.1789261759567431</v>
      </c>
      <c r="G15" s="278">
        <v>3.2508760336544595</v>
      </c>
      <c r="H15" s="278">
        <v>2.7590175424144769</v>
      </c>
      <c r="I15" s="336">
        <v>2.5648317536775211</v>
      </c>
      <c r="J15" s="278">
        <v>2.1301315663283749</v>
      </c>
      <c r="K15" s="278">
        <v>0.13135009730451674</v>
      </c>
      <c r="L15" s="278">
        <v>6.4190860137558481E-2</v>
      </c>
      <c r="M15" s="278">
        <v>1.7937904549998329</v>
      </c>
      <c r="N15" s="280">
        <v>2.9847452948127406</v>
      </c>
      <c r="O15" s="278">
        <v>5.6343573149068904</v>
      </c>
      <c r="P15" s="278">
        <v>3.7549615582247009</v>
      </c>
      <c r="Q15" s="279">
        <v>4.1550542230764709</v>
      </c>
    </row>
    <row r="16" spans="1:23" ht="15" customHeight="1" x14ac:dyDescent="0.35">
      <c r="A16" s="276"/>
      <c r="B16" s="277" t="s">
        <v>28</v>
      </c>
      <c r="C16" s="278">
        <v>2.600797067533489</v>
      </c>
      <c r="D16" s="278">
        <v>3.712659942728691</v>
      </c>
      <c r="E16" s="278">
        <v>3.2203073652023573</v>
      </c>
      <c r="F16" s="278">
        <v>3.329092990205984</v>
      </c>
      <c r="G16" s="278">
        <v>2.5906314331384905</v>
      </c>
      <c r="H16" s="278">
        <v>2.3682236431447956</v>
      </c>
      <c r="I16" s="336">
        <v>2.2134443905683199</v>
      </c>
      <c r="J16" s="278">
        <v>2.7828902985856052</v>
      </c>
      <c r="K16" s="278">
        <v>-0.13603919679446852</v>
      </c>
      <c r="L16" s="278">
        <v>-0.54898982384828932</v>
      </c>
      <c r="M16" s="278">
        <v>1.7574645146169798</v>
      </c>
      <c r="N16" s="280">
        <v>3.6596032470023854</v>
      </c>
      <c r="O16" s="278">
        <v>6.5778849690428132</v>
      </c>
      <c r="P16" s="278">
        <v>3.9830423992544439</v>
      </c>
      <c r="Q16" s="279">
        <v>3.8457646289985714</v>
      </c>
    </row>
    <row r="17" spans="1:17" ht="15" customHeight="1" x14ac:dyDescent="0.35">
      <c r="A17" s="276"/>
      <c r="B17" s="277"/>
      <c r="C17" s="278"/>
      <c r="D17" s="278"/>
      <c r="E17" s="278"/>
      <c r="F17" s="278"/>
      <c r="G17" s="278"/>
      <c r="H17" s="278"/>
      <c r="I17" s="336"/>
      <c r="J17" s="278"/>
      <c r="K17" s="278"/>
      <c r="L17" s="278"/>
      <c r="M17" s="278"/>
      <c r="N17" s="280"/>
      <c r="O17" s="278"/>
      <c r="P17" s="278"/>
      <c r="Q17" s="279"/>
    </row>
    <row r="18" spans="1:17" ht="15" customHeight="1" x14ac:dyDescent="0.35">
      <c r="A18" s="276"/>
      <c r="B18" s="275" t="s">
        <v>29</v>
      </c>
      <c r="C18" s="278"/>
      <c r="D18" s="278"/>
      <c r="E18" s="278"/>
      <c r="F18" s="278"/>
      <c r="G18" s="278"/>
      <c r="H18" s="278"/>
      <c r="I18" s="336"/>
      <c r="J18" s="278"/>
      <c r="K18" s="278"/>
      <c r="L18" s="278"/>
      <c r="M18" s="278"/>
      <c r="N18" s="280"/>
      <c r="O18" s="278"/>
      <c r="P18" s="278"/>
      <c r="Q18" s="279"/>
    </row>
    <row r="19" spans="1:17" ht="15" customHeight="1" x14ac:dyDescent="0.35">
      <c r="A19" s="276" t="s">
        <v>5</v>
      </c>
      <c r="B19" s="277" t="s">
        <v>30</v>
      </c>
      <c r="C19" s="278">
        <v>5.3981643873241891</v>
      </c>
      <c r="D19" s="278">
        <v>5.0279676626972192</v>
      </c>
      <c r="E19" s="278">
        <v>5.2560071950099374</v>
      </c>
      <c r="F19" s="278">
        <v>4.6686888650844693</v>
      </c>
      <c r="G19" s="278">
        <v>4.3089337628597901</v>
      </c>
      <c r="H19" s="278">
        <v>4.2966250330630062</v>
      </c>
      <c r="I19" s="336">
        <v>3.9785850899755948</v>
      </c>
      <c r="J19" s="278">
        <v>0.97981179718724665</v>
      </c>
      <c r="K19" s="278">
        <v>0.83760972515367627</v>
      </c>
      <c r="L19" s="278">
        <v>0.85922274036178692</v>
      </c>
      <c r="M19" s="278">
        <v>1.4647325189218074</v>
      </c>
      <c r="N19" s="280">
        <v>5.0052835974508936</v>
      </c>
      <c r="O19" s="278">
        <v>5.0014250739479182</v>
      </c>
      <c r="P19" s="278">
        <v>4.4615242983677916</v>
      </c>
      <c r="Q19" s="279">
        <v>4.1894483710151587</v>
      </c>
    </row>
    <row r="20" spans="1:17" ht="15" customHeight="1" x14ac:dyDescent="0.35">
      <c r="A20" s="276" t="s">
        <v>5</v>
      </c>
      <c r="B20" s="277" t="s">
        <v>31</v>
      </c>
      <c r="C20" s="278">
        <v>6.5775849386861651</v>
      </c>
      <c r="D20" s="278">
        <v>4.4205284159115843</v>
      </c>
      <c r="E20" s="278">
        <v>4.2565703451159509</v>
      </c>
      <c r="F20" s="278">
        <v>4.2755565199035006</v>
      </c>
      <c r="G20" s="278">
        <v>4.1660787240425767</v>
      </c>
      <c r="H20" s="278">
        <v>3.2080103771470636</v>
      </c>
      <c r="I20" s="336">
        <v>3.1289853534633316</v>
      </c>
      <c r="J20" s="278">
        <v>1.0025086462639221</v>
      </c>
      <c r="K20" s="278">
        <v>0.57477549886382207</v>
      </c>
      <c r="L20" s="278">
        <v>1.1534392638070212</v>
      </c>
      <c r="M20" s="278">
        <v>1.4715686238364389</v>
      </c>
      <c r="N20" s="280">
        <v>4.6123977748057099</v>
      </c>
      <c r="O20" s="278">
        <v>3.6102211879314838</v>
      </c>
      <c r="P20" s="278">
        <v>4.1216436948045887</v>
      </c>
      <c r="Q20" s="279">
        <v>4.2673729445562802</v>
      </c>
    </row>
    <row r="21" spans="1:17" ht="15" customHeight="1" x14ac:dyDescent="0.35">
      <c r="A21" s="276"/>
      <c r="B21" s="277"/>
      <c r="C21" s="278"/>
      <c r="D21" s="278"/>
      <c r="E21" s="278"/>
      <c r="F21" s="278"/>
      <c r="G21" s="278"/>
      <c r="H21" s="278"/>
      <c r="I21" s="336"/>
      <c r="J21" s="278"/>
      <c r="K21" s="278"/>
      <c r="L21" s="278"/>
      <c r="M21" s="278"/>
      <c r="N21" s="280"/>
      <c r="O21" s="278"/>
      <c r="P21" s="278"/>
      <c r="Q21" s="279"/>
    </row>
    <row r="22" spans="1:17" ht="15" customHeight="1" x14ac:dyDescent="0.35">
      <c r="A22" s="276"/>
      <c r="B22" s="275" t="s">
        <v>32</v>
      </c>
      <c r="C22" s="278"/>
      <c r="D22" s="278"/>
      <c r="E22" s="278"/>
      <c r="F22" s="278"/>
      <c r="G22" s="278"/>
      <c r="H22" s="278"/>
      <c r="I22" s="336"/>
      <c r="J22" s="278"/>
      <c r="K22" s="278"/>
      <c r="L22" s="278"/>
      <c r="M22" s="278"/>
      <c r="N22" s="280"/>
      <c r="O22" s="278"/>
      <c r="P22" s="278"/>
      <c r="Q22" s="279"/>
    </row>
    <row r="23" spans="1:17" ht="15" customHeight="1" x14ac:dyDescent="0.35">
      <c r="A23" s="276"/>
      <c r="B23" s="277" t="s">
        <v>33</v>
      </c>
      <c r="C23" s="278">
        <v>130.20751999999999</v>
      </c>
      <c r="D23" s="278">
        <v>136.754312</v>
      </c>
      <c r="E23" s="278">
        <v>143.94212847820634</v>
      </c>
      <c r="F23" s="278">
        <v>150.66233860263395</v>
      </c>
      <c r="G23" s="278">
        <v>157.15427897859698</v>
      </c>
      <c r="H23" s="278">
        <v>163.90660906972104</v>
      </c>
      <c r="I23" s="336">
        <v>170.42777297965355</v>
      </c>
      <c r="J23" s="278" t="s">
        <v>4</v>
      </c>
      <c r="K23" s="278" t="s">
        <v>4</v>
      </c>
      <c r="L23" s="278" t="s">
        <v>4</v>
      </c>
      <c r="M23" s="278" t="s">
        <v>4</v>
      </c>
      <c r="N23" s="280" t="s">
        <v>4</v>
      </c>
      <c r="O23" s="278" t="s">
        <v>4</v>
      </c>
      <c r="P23" s="278" t="s">
        <v>4</v>
      </c>
      <c r="Q23" s="279" t="s">
        <v>4</v>
      </c>
    </row>
    <row r="24" spans="1:17" ht="15" customHeight="1" x14ac:dyDescent="0.35">
      <c r="A24" s="276"/>
      <c r="B24" s="277"/>
      <c r="C24" s="278"/>
      <c r="D24" s="278"/>
      <c r="E24" s="278"/>
      <c r="F24" s="278"/>
      <c r="G24" s="278"/>
      <c r="H24" s="278"/>
      <c r="I24" s="336"/>
      <c r="J24" s="278"/>
      <c r="K24" s="278"/>
      <c r="L24" s="278"/>
      <c r="M24" s="278"/>
      <c r="N24" s="280"/>
      <c r="O24" s="278"/>
      <c r="P24" s="278"/>
      <c r="Q24" s="279"/>
    </row>
    <row r="25" spans="1:17" ht="15" customHeight="1" x14ac:dyDescent="0.35">
      <c r="A25" s="274"/>
      <c r="B25" s="275" t="s">
        <v>34</v>
      </c>
      <c r="C25" s="278"/>
      <c r="D25" s="281"/>
      <c r="E25" s="281"/>
      <c r="F25" s="281"/>
      <c r="G25" s="281"/>
      <c r="H25" s="281"/>
      <c r="I25" s="264"/>
      <c r="J25" s="281"/>
      <c r="K25" s="281"/>
      <c r="L25" s="281"/>
      <c r="M25" s="281"/>
      <c r="N25" s="280"/>
      <c r="O25" s="278"/>
      <c r="P25" s="281"/>
      <c r="Q25" s="282"/>
    </row>
    <row r="26" spans="1:17" ht="15" customHeight="1" x14ac:dyDescent="0.35">
      <c r="A26" s="276" t="s">
        <v>5</v>
      </c>
      <c r="B26" s="277" t="s">
        <v>35</v>
      </c>
      <c r="C26" s="278">
        <v>-0.23291164987561119</v>
      </c>
      <c r="D26" s="278">
        <v>-0.16591083324107858</v>
      </c>
      <c r="E26" s="278">
        <v>-0.13023780996846979</v>
      </c>
      <c r="F26" s="278">
        <v>5.4465469113318399E-2</v>
      </c>
      <c r="G26" s="278">
        <v>-0.21020319222427863</v>
      </c>
      <c r="H26" s="278">
        <v>-0.13968652935388848</v>
      </c>
      <c r="I26" s="336">
        <v>-0.15296221498540818</v>
      </c>
      <c r="J26" s="278">
        <v>5.882399290335627E-4</v>
      </c>
      <c r="K26" s="278">
        <v>3.9999999999995595E-2</v>
      </c>
      <c r="L26" s="278">
        <v>-1.9999999999986695E-2</v>
      </c>
      <c r="M26" s="278">
        <v>0.22094590589192276</v>
      </c>
      <c r="N26" s="280">
        <v>-0.23717800570957071</v>
      </c>
      <c r="O26" s="278">
        <v>-1.8306414397029069E-2</v>
      </c>
      <c r="P26" s="278">
        <v>-3.7302274104844546E-2</v>
      </c>
      <c r="Q26" s="279">
        <v>0.24195091130958524</v>
      </c>
    </row>
    <row r="27" spans="1:17" ht="15" customHeight="1" x14ac:dyDescent="0.35">
      <c r="A27" s="276"/>
      <c r="B27" s="277" t="s">
        <v>36</v>
      </c>
      <c r="C27" s="278">
        <v>-0.15480321339919056</v>
      </c>
      <c r="D27" s="278">
        <v>-0.13302939155410698</v>
      </c>
      <c r="E27" s="278">
        <v>1.592076329481884E-2</v>
      </c>
      <c r="F27" s="278">
        <v>5.1635803969518612E-2</v>
      </c>
      <c r="G27" s="278">
        <v>-0.20540326967640743</v>
      </c>
      <c r="H27" s="278">
        <v>-0.1373289710440706</v>
      </c>
      <c r="I27" s="336">
        <v>-0.15037704620919357</v>
      </c>
      <c r="J27" s="278">
        <v>0.12430811094963357</v>
      </c>
      <c r="K27" s="278">
        <v>0</v>
      </c>
      <c r="L27" s="278">
        <v>-3.9999999999995595E-2</v>
      </c>
      <c r="M27" s="278">
        <v>0.21807099123181128</v>
      </c>
      <c r="N27" s="280">
        <v>4.7629269587012857E-2</v>
      </c>
      <c r="O27" s="278">
        <v>0.1027727215855867</v>
      </c>
      <c r="P27" s="278">
        <v>-1.7511994555297061E-2</v>
      </c>
      <c r="Q27" s="279">
        <v>0.30273119348396271</v>
      </c>
    </row>
    <row r="28" spans="1:17" ht="15" customHeight="1" x14ac:dyDescent="0.35">
      <c r="A28" s="276"/>
      <c r="B28" s="277"/>
      <c r="C28" s="278"/>
      <c r="D28" s="278"/>
      <c r="E28" s="278"/>
      <c r="F28" s="278"/>
      <c r="G28" s="278"/>
      <c r="H28" s="278"/>
      <c r="I28" s="336"/>
      <c r="J28" s="278"/>
      <c r="K28" s="278"/>
      <c r="L28" s="278"/>
      <c r="M28" s="278"/>
      <c r="N28" s="280"/>
      <c r="O28" s="278"/>
      <c r="P28" s="278"/>
      <c r="Q28" s="279"/>
    </row>
    <row r="29" spans="1:17" ht="15" customHeight="1" x14ac:dyDescent="0.35">
      <c r="A29" s="276"/>
      <c r="B29" s="283" t="s">
        <v>37</v>
      </c>
      <c r="C29" s="278"/>
      <c r="D29" s="278"/>
      <c r="E29" s="278"/>
      <c r="F29" s="278"/>
      <c r="G29" s="278"/>
      <c r="H29" s="278"/>
      <c r="I29" s="336"/>
      <c r="J29" s="278"/>
      <c r="K29" s="278"/>
      <c r="L29" s="278"/>
      <c r="M29" s="278"/>
      <c r="N29" s="280"/>
      <c r="O29" s="278"/>
      <c r="P29" s="278"/>
      <c r="Q29" s="279"/>
    </row>
    <row r="30" spans="1:17" ht="15" customHeight="1" x14ac:dyDescent="0.35">
      <c r="A30" s="276" t="s">
        <v>5</v>
      </c>
      <c r="B30" s="277" t="s">
        <v>38</v>
      </c>
      <c r="C30" s="278">
        <v>6.5734265734265662</v>
      </c>
      <c r="D30" s="278">
        <v>6.2992125984252079</v>
      </c>
      <c r="E30" s="278">
        <v>4.5061728395061618</v>
      </c>
      <c r="F30" s="278">
        <v>4.3709391612522186</v>
      </c>
      <c r="G30" s="278">
        <v>4.4142614601018648</v>
      </c>
      <c r="H30" s="278">
        <v>4.2818428184281832</v>
      </c>
      <c r="I30" s="336">
        <v>4.0020790020790065</v>
      </c>
      <c r="J30" s="278">
        <v>0.58120301957369502</v>
      </c>
      <c r="K30" s="278">
        <v>1.0399999999999965</v>
      </c>
      <c r="L30" s="278">
        <v>1.0399999999999965</v>
      </c>
      <c r="M30" s="278">
        <v>1.3187802628424006</v>
      </c>
      <c r="N30" s="280">
        <v>3.2043530834340972</v>
      </c>
      <c r="O30" s="278">
        <v>4.5333324752552695</v>
      </c>
      <c r="P30" s="278">
        <v>4.2047898098966696</v>
      </c>
      <c r="Q30" s="279">
        <v>4.0310329575796056</v>
      </c>
    </row>
    <row r="31" spans="1:17" ht="15" customHeight="1" x14ac:dyDescent="0.35">
      <c r="A31" s="276"/>
      <c r="B31" s="277" t="s">
        <v>39</v>
      </c>
      <c r="C31" s="278">
        <f>100*((1+ROUND(C30,1)/100)/(1+ROUND(C38,1)/100)-1)</f>
        <v>3.6964980544747172</v>
      </c>
      <c r="D31" s="278">
        <f>100*((1+ROUND(D30,1)/100)/(1+ROUND(D38,1)/100)-1)</f>
        <v>2.2115384615384537</v>
      </c>
      <c r="E31" s="278">
        <f t="shared" ref="E31" si="0">100*((1+E30/100)/(1+E38/100)-1)</f>
        <v>0.81119523441870456</v>
      </c>
      <c r="F31" s="278">
        <f t="shared" ref="F31:G31" si="1">100*((1+F30/100)/(1+F38/100)-1)</f>
        <v>1.4277816659893139</v>
      </c>
      <c r="G31" s="278">
        <f t="shared" si="1"/>
        <v>3.4358997742112152E-2</v>
      </c>
      <c r="H31" s="278">
        <f t="shared" ref="H31:I31" si="2">100*((1+H30/100)/(1+H38/100)-1)</f>
        <v>1.9694610220684083</v>
      </c>
      <c r="I31" s="336">
        <f t="shared" si="2"/>
        <v>1.8674887166805654</v>
      </c>
      <c r="J31" s="278">
        <f t="shared" ref="J31:M31" si="3">100*((1+J30/100)/(1+J38/100)-1)</f>
        <v>-0.29302977305022404</v>
      </c>
      <c r="K31" s="278">
        <f t="shared" si="3"/>
        <v>0.34467714799701898</v>
      </c>
      <c r="L31" s="278">
        <f t="shared" si="3"/>
        <v>7.8218598742418877E-2</v>
      </c>
      <c r="M31" s="278">
        <f t="shared" si="3"/>
        <v>0.45417731797841032</v>
      </c>
      <c r="N31" s="280">
        <f>100*((1+ROUND(N30,1)/100)/(1+ROUND(N38,1)/100)-1)</f>
        <v>-0.48216007714559916</v>
      </c>
      <c r="O31" s="278">
        <f t="shared" ref="O31:Q31" si="4">100*((1+ROUND(O30,1)/100)/(1+ROUND(O38,1)/100)-1)</f>
        <v>1.1616650532429773</v>
      </c>
      <c r="P31" s="278">
        <f t="shared" si="4"/>
        <v>0.28873917228104951</v>
      </c>
      <c r="Q31" s="279">
        <f t="shared" si="4"/>
        <v>0.6776379477250849</v>
      </c>
    </row>
    <row r="32" spans="1:17" ht="15" customHeight="1" x14ac:dyDescent="0.35">
      <c r="A32" s="276"/>
      <c r="B32" s="277"/>
      <c r="C32" s="278"/>
      <c r="D32" s="278"/>
      <c r="E32" s="278"/>
      <c r="F32" s="278"/>
      <c r="G32" s="278"/>
      <c r="H32" s="278"/>
      <c r="I32" s="336"/>
      <c r="J32" s="278"/>
      <c r="K32" s="278"/>
      <c r="L32" s="278"/>
      <c r="M32" s="278"/>
      <c r="N32" s="280"/>
      <c r="O32" s="278"/>
      <c r="P32" s="278"/>
      <c r="Q32" s="279"/>
    </row>
    <row r="33" spans="1:17" ht="15" customHeight="1" x14ac:dyDescent="0.35">
      <c r="A33" s="276"/>
      <c r="B33" s="283" t="s">
        <v>40</v>
      </c>
      <c r="C33" s="278"/>
      <c r="D33" s="278"/>
      <c r="E33" s="278"/>
      <c r="F33" s="278"/>
      <c r="G33" s="278"/>
      <c r="H33" s="278"/>
      <c r="I33" s="336"/>
      <c r="J33" s="278"/>
      <c r="K33" s="278"/>
      <c r="L33" s="278"/>
      <c r="M33" s="278"/>
      <c r="N33" s="280"/>
      <c r="O33" s="278"/>
      <c r="P33" s="278"/>
      <c r="Q33" s="279"/>
    </row>
    <row r="34" spans="1:17" ht="15" customHeight="1" x14ac:dyDescent="0.35">
      <c r="A34" s="276"/>
      <c r="B34" s="277" t="s">
        <v>41</v>
      </c>
      <c r="C34" s="278">
        <v>5.3352154779909391</v>
      </c>
      <c r="D34" s="278">
        <v>5.4176357653736966</v>
      </c>
      <c r="E34" s="278">
        <v>5.7568532059105735</v>
      </c>
      <c r="F34" s="278">
        <v>5.7703088280470851</v>
      </c>
      <c r="G34" s="278">
        <v>5.7111772749826075</v>
      </c>
      <c r="H34" s="278">
        <v>5.4832211097923498</v>
      </c>
      <c r="I34" s="336">
        <v>5.3705318127959405</v>
      </c>
      <c r="J34" s="278">
        <v>5.6876116082764678</v>
      </c>
      <c r="K34" s="278">
        <v>5.7393606961552175</v>
      </c>
      <c r="L34" s="278">
        <v>5.8408878219799805</v>
      </c>
      <c r="M34" s="278">
        <v>5.6098587340881867</v>
      </c>
      <c r="N34" s="280" t="s">
        <v>4</v>
      </c>
      <c r="O34" s="278" t="s">
        <v>4</v>
      </c>
      <c r="P34" s="278" t="s">
        <v>4</v>
      </c>
      <c r="Q34" s="279" t="s">
        <v>4</v>
      </c>
    </row>
    <row r="35" spans="1:17" ht="15" customHeight="1" x14ac:dyDescent="0.35">
      <c r="A35" s="276"/>
      <c r="B35" s="262" t="s">
        <v>42</v>
      </c>
      <c r="C35" s="278">
        <v>147.70400000000012</v>
      </c>
      <c r="D35" s="278">
        <v>149.53700000000001</v>
      </c>
      <c r="E35" s="278">
        <v>158.5579696228254</v>
      </c>
      <c r="F35" s="278">
        <v>158.24857333475609</v>
      </c>
      <c r="G35" s="278">
        <v>155.80307436301769</v>
      </c>
      <c r="H35" s="278">
        <v>148.73125863937048</v>
      </c>
      <c r="I35" s="336">
        <v>145.00240432707142</v>
      </c>
      <c r="J35" s="278">
        <v>-1.4461451365342048</v>
      </c>
      <c r="K35" s="278">
        <v>0.8138078422480044</v>
      </c>
      <c r="L35" s="278">
        <v>1.6851252117493498</v>
      </c>
      <c r="M35" s="278">
        <v>-4.0873932786540941</v>
      </c>
      <c r="N35" s="280">
        <v>5.7732244219853346</v>
      </c>
      <c r="O35" s="278">
        <v>4.3012128499194002</v>
      </c>
      <c r="P35" s="278">
        <v>3.8040678335163669</v>
      </c>
      <c r="Q35" s="279">
        <v>-3.0674747111746448</v>
      </c>
    </row>
    <row r="36" spans="1:17" ht="15" customHeight="1" x14ac:dyDescent="0.35">
      <c r="A36" s="261"/>
      <c r="B36" s="262"/>
      <c r="C36" s="296"/>
      <c r="D36" s="281"/>
      <c r="E36" s="281"/>
      <c r="F36" s="281"/>
      <c r="G36" s="281"/>
      <c r="H36" s="281"/>
      <c r="I36" s="264"/>
      <c r="J36" s="263"/>
      <c r="K36" s="263"/>
      <c r="L36" s="263"/>
      <c r="M36" s="263"/>
      <c r="N36" s="284"/>
      <c r="O36" s="281"/>
      <c r="P36" s="263"/>
      <c r="Q36" s="265"/>
    </row>
    <row r="37" spans="1:17" ht="15" customHeight="1" x14ac:dyDescent="0.35">
      <c r="A37" s="285"/>
      <c r="B37" s="283" t="s">
        <v>43</v>
      </c>
      <c r="C37" s="296"/>
      <c r="D37" s="281"/>
      <c r="E37" s="281"/>
      <c r="F37" s="281"/>
      <c r="G37" s="281"/>
      <c r="H37" s="281"/>
      <c r="I37" s="264"/>
      <c r="J37" s="263"/>
      <c r="K37" s="263"/>
      <c r="L37" s="263"/>
      <c r="M37" s="263"/>
      <c r="N37" s="346"/>
      <c r="O37" s="286"/>
      <c r="P37" s="263"/>
      <c r="Q37" s="265"/>
    </row>
    <row r="38" spans="1:17" ht="15" customHeight="1" x14ac:dyDescent="0.35">
      <c r="A38" s="276"/>
      <c r="B38" s="277" t="s">
        <v>44</v>
      </c>
      <c r="C38" s="278">
        <v>2.7651790519279906</v>
      </c>
      <c r="D38" s="278">
        <v>3.9913252912436192</v>
      </c>
      <c r="E38" s="278">
        <v>3.6652453098045656</v>
      </c>
      <c r="F38" s="278">
        <v>2.9017271667786115</v>
      </c>
      <c r="G38" s="278">
        <v>4.378398088659341</v>
      </c>
      <c r="H38" s="278">
        <v>2.2677199361280653</v>
      </c>
      <c r="I38" s="336">
        <v>2.0954578465512963</v>
      </c>
      <c r="J38" s="278">
        <v>0.87680208378011493</v>
      </c>
      <c r="K38" s="278">
        <v>0.69293446525067204</v>
      </c>
      <c r="L38" s="278">
        <v>0.96102969729485788</v>
      </c>
      <c r="M38" s="278">
        <v>0.86069386853586727</v>
      </c>
      <c r="N38" s="280">
        <v>3.7333333333333218</v>
      </c>
      <c r="O38" s="278">
        <v>3.3395031409503284</v>
      </c>
      <c r="P38" s="278">
        <v>3.8557786233821112</v>
      </c>
      <c r="Q38" s="279">
        <v>3.3187134546656285</v>
      </c>
    </row>
    <row r="39" spans="1:17" ht="15" customHeight="1" thickBot="1" x14ac:dyDescent="0.4">
      <c r="A39" s="287"/>
      <c r="B39" s="288"/>
      <c r="C39" s="337"/>
      <c r="D39" s="338"/>
      <c r="E39" s="338"/>
      <c r="F39" s="338"/>
      <c r="G39" s="338"/>
      <c r="H39" s="338"/>
      <c r="I39" s="339"/>
      <c r="J39" s="289"/>
      <c r="K39" s="289"/>
      <c r="L39" s="289"/>
      <c r="M39" s="289"/>
      <c r="N39" s="347"/>
      <c r="O39" s="291"/>
      <c r="P39" s="289"/>
      <c r="Q39" s="290"/>
    </row>
    <row r="40" spans="1:17" ht="15" customHeight="1" x14ac:dyDescent="0.35">
      <c r="A40" s="284"/>
      <c r="B40" s="277"/>
      <c r="C40" s="340"/>
      <c r="D40" s="341"/>
      <c r="E40" s="341"/>
      <c r="F40" s="341"/>
      <c r="G40" s="341"/>
      <c r="H40" s="341"/>
      <c r="I40" s="342"/>
      <c r="J40" s="326"/>
      <c r="K40" s="292"/>
      <c r="L40" s="292"/>
      <c r="M40" s="292"/>
      <c r="N40" s="293"/>
      <c r="O40" s="294"/>
      <c r="P40" s="294"/>
      <c r="Q40" s="295"/>
    </row>
    <row r="41" spans="1:17" ht="15" customHeight="1" x14ac:dyDescent="0.35">
      <c r="A41" s="284"/>
      <c r="B41" s="283" t="s">
        <v>45</v>
      </c>
      <c r="C41" s="296">
        <f t="shared" ref="C41:H41" si="5">$C$59*C26+$C$59*C30+$C$60*C20+$C$61*C12+$C$62*C19+$C$63*C11</f>
        <v>5.9629625804031736</v>
      </c>
      <c r="D41" s="278">
        <f t="shared" si="5"/>
        <v>5.0884608204738164</v>
      </c>
      <c r="E41" s="278">
        <f t="shared" si="5"/>
        <v>4.1006346797200282</v>
      </c>
      <c r="F41" s="278">
        <f t="shared" si="5"/>
        <v>4.1586218414190155</v>
      </c>
      <c r="G41" s="278">
        <f t="shared" si="5"/>
        <v>3.9221900306394106</v>
      </c>
      <c r="H41" s="278">
        <f t="shared" si="5"/>
        <v>3.6960629469724715</v>
      </c>
      <c r="I41" s="279">
        <f t="shared" ref="I41" si="6">$C$59*I26+$C$59*I30+$C$60*I20+$C$61*I12+$C$62*I19+$C$63*I11</f>
        <v>3.4913700130317729</v>
      </c>
      <c r="J41" s="298" t="s">
        <v>4</v>
      </c>
      <c r="K41" s="296" t="s">
        <v>4</v>
      </c>
      <c r="L41" s="296" t="s">
        <v>4</v>
      </c>
      <c r="M41" s="296" t="s">
        <v>4</v>
      </c>
      <c r="N41" s="298" t="s">
        <v>4</v>
      </c>
      <c r="O41" s="296" t="s">
        <v>4</v>
      </c>
      <c r="P41" s="296" t="s">
        <v>4</v>
      </c>
      <c r="Q41" s="297" t="s">
        <v>4</v>
      </c>
    </row>
    <row r="42" spans="1:17" ht="15" customHeight="1" x14ac:dyDescent="0.35">
      <c r="A42" s="299"/>
      <c r="B42" s="267"/>
      <c r="C42" s="300"/>
      <c r="D42" s="305"/>
      <c r="E42" s="305"/>
      <c r="F42" s="305"/>
      <c r="G42" s="305"/>
      <c r="H42" s="305"/>
      <c r="I42" s="306"/>
      <c r="J42" s="301"/>
      <c r="K42" s="300"/>
      <c r="L42" s="300"/>
      <c r="M42" s="300"/>
      <c r="N42" s="301"/>
      <c r="O42" s="300"/>
      <c r="P42" s="300"/>
      <c r="Q42" s="267"/>
    </row>
    <row r="43" spans="1:17" ht="15" customHeight="1" x14ac:dyDescent="0.35">
      <c r="A43" s="284"/>
      <c r="B43" s="302"/>
      <c r="C43" s="292"/>
      <c r="D43" s="294"/>
      <c r="E43" s="294"/>
      <c r="F43" s="294"/>
      <c r="G43" s="294"/>
      <c r="H43" s="294"/>
      <c r="I43" s="295"/>
      <c r="J43" s="326"/>
      <c r="K43" s="292"/>
      <c r="L43" s="292"/>
      <c r="M43" s="292"/>
      <c r="N43" s="293"/>
      <c r="O43" s="294"/>
      <c r="P43" s="294"/>
      <c r="Q43" s="295"/>
    </row>
    <row r="44" spans="1:17" ht="15" customHeight="1" x14ac:dyDescent="0.35">
      <c r="A44" s="284"/>
      <c r="B44" s="283" t="s">
        <v>46</v>
      </c>
      <c r="C44" s="296"/>
      <c r="D44" s="278"/>
      <c r="E44" s="278"/>
      <c r="F44" s="278"/>
      <c r="G44" s="278"/>
      <c r="H44" s="278"/>
      <c r="I44" s="279"/>
      <c r="J44" s="298"/>
      <c r="K44" s="296"/>
      <c r="L44" s="296"/>
      <c r="M44" s="296"/>
      <c r="N44" s="280"/>
      <c r="O44" s="278"/>
      <c r="P44" s="278"/>
      <c r="Q44" s="279"/>
    </row>
    <row r="45" spans="1:17" ht="15" customHeight="1" x14ac:dyDescent="0.35">
      <c r="A45" s="284"/>
      <c r="B45" s="277" t="s">
        <v>47</v>
      </c>
      <c r="C45" s="296">
        <v>7.6750900190102778</v>
      </c>
      <c r="D45" s="278">
        <v>3.0180858983861025</v>
      </c>
      <c r="E45" s="278">
        <v>3.5190921872370939</v>
      </c>
      <c r="F45" s="278">
        <v>4.5111112460227032</v>
      </c>
      <c r="G45" s="278">
        <v>3.4793192486352265</v>
      </c>
      <c r="H45" s="278">
        <v>3.5876481969375318</v>
      </c>
      <c r="I45" s="279">
        <v>3.3896231225273743</v>
      </c>
      <c r="J45" s="298">
        <v>1.0957026742531628</v>
      </c>
      <c r="K45" s="296">
        <v>0.27904137204342039</v>
      </c>
      <c r="L45" s="296">
        <v>1.2230740457514155</v>
      </c>
      <c r="M45" s="296">
        <v>1.492615142532272</v>
      </c>
      <c r="N45" s="298">
        <v>3.9119863533916277</v>
      </c>
      <c r="O45" s="296">
        <v>4.1519849933198572</v>
      </c>
      <c r="P45" s="296">
        <v>3.1456774611033023</v>
      </c>
      <c r="Q45" s="297">
        <v>4.0697074672186195</v>
      </c>
    </row>
    <row r="46" spans="1:17" ht="15" customHeight="1" x14ac:dyDescent="0.35">
      <c r="A46" s="284"/>
      <c r="B46" s="277" t="s">
        <v>48</v>
      </c>
      <c r="C46" s="278">
        <v>8.0677381458872883</v>
      </c>
      <c r="D46" s="278">
        <v>7.0700625464394822</v>
      </c>
      <c r="E46" s="278">
        <v>6.5818641611936348</v>
      </c>
      <c r="F46" s="278">
        <v>6.7645301615709306</v>
      </c>
      <c r="G46" s="278">
        <v>6.1591590110768122</v>
      </c>
      <c r="H46" s="278">
        <v>6.5210026354462656</v>
      </c>
      <c r="I46" s="279">
        <v>6.7694019057207555</v>
      </c>
      <c r="J46" s="298">
        <v>6.9796235356261516</v>
      </c>
      <c r="K46" s="296">
        <v>6.4287218649590718</v>
      </c>
      <c r="L46" s="296">
        <v>6.4890519485634988</v>
      </c>
      <c r="M46" s="296">
        <v>6.5125347082040044</v>
      </c>
      <c r="N46" s="280" t="s">
        <v>4</v>
      </c>
      <c r="O46" s="278" t="s">
        <v>4</v>
      </c>
      <c r="P46" s="278" t="s">
        <v>4</v>
      </c>
      <c r="Q46" s="279" t="s">
        <v>4</v>
      </c>
    </row>
    <row r="47" spans="1:17" ht="15" customHeight="1" x14ac:dyDescent="0.35">
      <c r="A47" s="284"/>
      <c r="B47" s="277"/>
      <c r="C47" s="296"/>
      <c r="D47" s="278"/>
      <c r="E47" s="278"/>
      <c r="F47" s="278"/>
      <c r="G47" s="278"/>
      <c r="H47" s="278"/>
      <c r="I47" s="279"/>
      <c r="J47" s="298"/>
      <c r="K47" s="296"/>
      <c r="L47" s="296"/>
      <c r="M47" s="296"/>
      <c r="N47" s="280"/>
      <c r="O47" s="278"/>
      <c r="P47" s="278"/>
      <c r="Q47" s="279"/>
    </row>
    <row r="48" spans="1:17" ht="15" customHeight="1" x14ac:dyDescent="0.35">
      <c r="A48" s="284"/>
      <c r="B48" s="275" t="s">
        <v>49</v>
      </c>
      <c r="C48" s="263"/>
      <c r="D48" s="281"/>
      <c r="E48" s="281"/>
      <c r="F48" s="281"/>
      <c r="G48" s="281"/>
      <c r="H48" s="281"/>
      <c r="I48" s="282"/>
      <c r="J48" s="327"/>
      <c r="K48" s="263"/>
      <c r="L48" s="263"/>
      <c r="M48" s="263"/>
      <c r="N48" s="284"/>
      <c r="O48" s="281"/>
      <c r="P48" s="281"/>
      <c r="Q48" s="282"/>
    </row>
    <row r="49" spans="1:19" ht="15" customHeight="1" x14ac:dyDescent="0.35">
      <c r="A49" s="303"/>
      <c r="B49" s="277" t="s">
        <v>50</v>
      </c>
      <c r="C49" s="278">
        <v>1.929756583978115</v>
      </c>
      <c r="D49" s="278">
        <v>1.8767727365428089</v>
      </c>
      <c r="E49" s="278">
        <v>2.0407902213559481</v>
      </c>
      <c r="F49" s="278">
        <v>1.825471518430466</v>
      </c>
      <c r="G49" s="278">
        <v>1.7614323346737404</v>
      </c>
      <c r="H49" s="278">
        <v>1.774586184800242</v>
      </c>
      <c r="I49" s="279">
        <v>1.8238889660367574</v>
      </c>
      <c r="J49" s="280">
        <v>0.40217522414853768</v>
      </c>
      <c r="K49" s="278">
        <v>0.47449284709200068</v>
      </c>
      <c r="L49" s="278">
        <v>0.50352492462553133</v>
      </c>
      <c r="M49" s="278">
        <v>0.43260548855139636</v>
      </c>
      <c r="N49" s="280">
        <v>2.0420501967637561</v>
      </c>
      <c r="O49" s="278">
        <v>1.9907926369847395</v>
      </c>
      <c r="P49" s="278">
        <v>1.9797382988805179</v>
      </c>
      <c r="Q49" s="279">
        <v>1.8251288119166542</v>
      </c>
    </row>
    <row r="50" spans="1:19" ht="15" customHeight="1" x14ac:dyDescent="0.35">
      <c r="A50" s="284"/>
      <c r="B50" s="277" t="s">
        <v>51</v>
      </c>
      <c r="C50" s="278">
        <v>0.58037919461952914</v>
      </c>
      <c r="D50" s="278">
        <v>-0.47536719968529484</v>
      </c>
      <c r="E50" s="278">
        <v>-1.723905364210887</v>
      </c>
      <c r="F50" s="278">
        <v>-1.7358006938391513</v>
      </c>
      <c r="G50" s="278">
        <v>-1.9188091686110242</v>
      </c>
      <c r="H50" s="278">
        <v>-1.6380455637979074</v>
      </c>
      <c r="I50" s="279">
        <v>-1.4103804751614546</v>
      </c>
      <c r="J50" s="298">
        <v>-1.4631701898815463</v>
      </c>
      <c r="K50" s="296">
        <v>-1.6833336646169483</v>
      </c>
      <c r="L50" s="296">
        <v>-2.4693746712962539</v>
      </c>
      <c r="M50" s="296">
        <v>-2.0938128213322638</v>
      </c>
      <c r="N50" s="280" t="s">
        <v>4</v>
      </c>
      <c r="O50" s="278" t="s">
        <v>4</v>
      </c>
      <c r="P50" s="278" t="s">
        <v>4</v>
      </c>
      <c r="Q50" s="279" t="s">
        <v>4</v>
      </c>
    </row>
    <row r="51" spans="1:19" ht="15" customHeight="1" x14ac:dyDescent="0.35">
      <c r="A51" s="284"/>
      <c r="B51" s="277"/>
      <c r="C51" s="278"/>
      <c r="D51" s="278"/>
      <c r="E51" s="278"/>
      <c r="F51" s="278"/>
      <c r="G51" s="278"/>
      <c r="H51" s="278"/>
      <c r="I51" s="279"/>
      <c r="J51" s="298"/>
      <c r="K51" s="296"/>
      <c r="L51" s="296"/>
      <c r="M51" s="296"/>
      <c r="N51" s="280"/>
      <c r="O51" s="278"/>
      <c r="P51" s="278"/>
      <c r="Q51" s="279"/>
    </row>
    <row r="52" spans="1:19" ht="15" customHeight="1" x14ac:dyDescent="0.35">
      <c r="A52" s="284"/>
      <c r="B52" s="283" t="s">
        <v>52</v>
      </c>
      <c r="C52" s="278"/>
      <c r="D52" s="278"/>
      <c r="E52" s="278"/>
      <c r="F52" s="278"/>
      <c r="G52" s="278"/>
      <c r="H52" s="278"/>
      <c r="I52" s="279"/>
      <c r="J52" s="298"/>
      <c r="K52" s="296"/>
      <c r="L52" s="296"/>
      <c r="M52" s="296"/>
      <c r="N52" s="280"/>
      <c r="O52" s="278"/>
      <c r="P52" s="278"/>
      <c r="Q52" s="279"/>
    </row>
    <row r="53" spans="1:19" ht="15" customHeight="1" x14ac:dyDescent="0.35">
      <c r="A53" s="284"/>
      <c r="B53" s="277" t="s">
        <v>53</v>
      </c>
      <c r="C53" s="278">
        <f>'External environment'!S$13</f>
        <v>1.2</v>
      </c>
      <c r="D53" s="278">
        <f>'External environment'!T$13</f>
        <v>1.2</v>
      </c>
      <c r="E53" s="278">
        <f>'External environment'!U$13</f>
        <v>0.9373947668523348</v>
      </c>
      <c r="F53" s="278">
        <f>'External environment'!V$13</f>
        <v>1.4277998193514634</v>
      </c>
      <c r="G53" s="278">
        <f>'External environment'!W$13</f>
        <v>1.3532135973196864</v>
      </c>
      <c r="H53" s="278">
        <f>'External environment'!X$13</f>
        <v>1.4477946791962015</v>
      </c>
      <c r="I53" s="279">
        <f>'External environment'!Y$13</f>
        <v>1.4477946791961571</v>
      </c>
      <c r="J53" s="280">
        <v>0.44196948063630614</v>
      </c>
      <c r="K53" s="278">
        <v>0.4</v>
      </c>
      <c r="L53" s="278">
        <v>0.3</v>
      </c>
      <c r="M53" s="278">
        <v>0.3</v>
      </c>
      <c r="N53" s="280">
        <v>0.94596434607643332</v>
      </c>
      <c r="O53" s="278">
        <v>1.0341148977699666</v>
      </c>
      <c r="P53" s="278">
        <v>1.1408814999502415</v>
      </c>
      <c r="Q53" s="279">
        <v>1.4497073763463986</v>
      </c>
    </row>
    <row r="54" spans="1:19" ht="15" customHeight="1" x14ac:dyDescent="0.35">
      <c r="A54" s="284"/>
      <c r="B54" s="277" t="s">
        <v>54</v>
      </c>
      <c r="C54" s="278">
        <f>'External environment'!S$14</f>
        <v>2.3669253808255135</v>
      </c>
      <c r="D54" s="278">
        <f>'External environment'!T$14</f>
        <v>2.1357603406796315</v>
      </c>
      <c r="E54" s="278">
        <f>'External environment'!U$14</f>
        <v>2.9</v>
      </c>
      <c r="F54" s="278">
        <f>'External environment'!V$14</f>
        <v>2.4</v>
      </c>
      <c r="G54" s="278">
        <f>'External environment'!W$14</f>
        <v>2.1</v>
      </c>
      <c r="H54" s="278">
        <f>'External environment'!X$14</f>
        <v>2</v>
      </c>
      <c r="I54" s="279">
        <f>'External environment'!Y$14</f>
        <v>1.9948600000000005</v>
      </c>
      <c r="J54" s="278"/>
      <c r="K54" s="278"/>
      <c r="L54" s="278"/>
      <c r="M54" s="278"/>
      <c r="N54" s="280"/>
      <c r="O54" s="278"/>
      <c r="P54" s="278"/>
      <c r="Q54" s="279"/>
    </row>
    <row r="55" spans="1:19" ht="15" customHeight="1" x14ac:dyDescent="0.35">
      <c r="A55" s="304"/>
      <c r="B55" s="267"/>
      <c r="C55" s="300"/>
      <c r="D55" s="305"/>
      <c r="E55" s="305"/>
      <c r="F55" s="305"/>
      <c r="G55" s="305"/>
      <c r="H55" s="305"/>
      <c r="I55" s="306"/>
      <c r="J55" s="300"/>
      <c r="K55" s="300"/>
      <c r="L55" s="300"/>
      <c r="M55" s="300"/>
      <c r="N55" s="301"/>
      <c r="O55" s="300"/>
      <c r="P55" s="300"/>
      <c r="Q55" s="267"/>
    </row>
    <row r="56" spans="1:19" ht="15" customHeight="1" x14ac:dyDescent="0.35">
      <c r="A56" s="307"/>
      <c r="B56" s="308"/>
      <c r="C56" s="309"/>
      <c r="D56" s="309"/>
      <c r="E56" s="310"/>
      <c r="F56" s="310"/>
      <c r="G56" s="310"/>
      <c r="H56" s="310"/>
      <c r="I56" s="310"/>
      <c r="R56" s="263"/>
      <c r="S56" s="263"/>
    </row>
    <row r="57" spans="1:19" ht="15" customHeight="1" x14ac:dyDescent="0.35">
      <c r="A57" s="263" t="s">
        <v>5</v>
      </c>
      <c r="B57" s="352" t="s">
        <v>55</v>
      </c>
      <c r="C57" s="353"/>
      <c r="D57" s="353"/>
      <c r="E57" s="353"/>
      <c r="F57" s="353"/>
      <c r="G57" s="353"/>
      <c r="H57" s="353"/>
      <c r="I57" s="353"/>
      <c r="J57" s="353"/>
      <c r="K57" s="353"/>
      <c r="L57" s="353"/>
      <c r="M57" s="353"/>
      <c r="N57" s="353"/>
      <c r="O57" s="353"/>
      <c r="P57" s="353"/>
      <c r="Q57" s="353"/>
    </row>
    <row r="58" spans="1:19" ht="15" customHeight="1" x14ac:dyDescent="0.35">
      <c r="E58" s="254"/>
      <c r="I58" s="254"/>
      <c r="N58" s="254"/>
    </row>
    <row r="59" spans="1:19" ht="15" customHeight="1" x14ac:dyDescent="0.35">
      <c r="B59" s="311" t="s">
        <v>56</v>
      </c>
      <c r="C59" s="312">
        <v>0.55882742405606423</v>
      </c>
      <c r="E59" s="254"/>
      <c r="I59" s="254"/>
      <c r="N59" s="254"/>
    </row>
    <row r="60" spans="1:19" ht="15" customHeight="1" x14ac:dyDescent="0.35">
      <c r="B60" s="311" t="s">
        <v>57</v>
      </c>
      <c r="C60" s="312">
        <v>0.24365495896409611</v>
      </c>
      <c r="E60" s="254"/>
      <c r="I60" s="254"/>
      <c r="N60" s="254"/>
    </row>
    <row r="61" spans="1:19" ht="15" customHeight="1" x14ac:dyDescent="0.35">
      <c r="B61" s="311" t="s">
        <v>58</v>
      </c>
      <c r="C61" s="312">
        <v>4.2278324566337976E-2</v>
      </c>
      <c r="E61" s="254"/>
      <c r="I61" s="254"/>
      <c r="N61" s="254"/>
    </row>
    <row r="62" spans="1:19" ht="15" customHeight="1" x14ac:dyDescent="0.35">
      <c r="B62" s="311" t="s">
        <v>59</v>
      </c>
      <c r="C62" s="312">
        <v>0.10629898853426513</v>
      </c>
      <c r="E62" s="254"/>
      <c r="I62" s="254"/>
      <c r="N62" s="254"/>
    </row>
    <row r="63" spans="1:19" ht="15" customHeight="1" x14ac:dyDescent="0.35">
      <c r="B63" s="311" t="s">
        <v>60</v>
      </c>
      <c r="C63" s="312">
        <v>4.8940303879236535E-2</v>
      </c>
      <c r="E63" s="254"/>
      <c r="I63" s="254"/>
      <c r="N63" s="254"/>
    </row>
  </sheetData>
  <mergeCells count="7">
    <mergeCell ref="B57:Q57"/>
    <mergeCell ref="A4:I5"/>
    <mergeCell ref="J4:M5"/>
    <mergeCell ref="N4:Q5"/>
    <mergeCell ref="A1:R1"/>
    <mergeCell ref="A2:R2"/>
    <mergeCell ref="A3:R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showGridLines="0" tabSelected="1" zoomScaleNormal="100" workbookViewId="0">
      <pane xSplit="2" ySplit="6" topLeftCell="J7" activePane="bottomRight" state="frozen"/>
      <selection activeCell="AM6" sqref="AM6"/>
      <selection pane="topRight" activeCell="AM6" sqref="AM6"/>
      <selection pane="bottomLeft" activeCell="AM6" sqref="AM6"/>
      <selection pane="bottomRight" activeCell="U24" sqref="U24"/>
    </sheetView>
  </sheetViews>
  <sheetFormatPr defaultColWidth="9.125" defaultRowHeight="15.6" x14ac:dyDescent="0.3"/>
  <cols>
    <col min="1" max="1" width="5.75" style="10" customWidth="1"/>
    <col min="2" max="2" width="75.75" style="7" customWidth="1"/>
    <col min="3" max="17" width="11.125" style="7" customWidth="1"/>
    <col min="18" max="18" width="8.125" style="7" bestFit="1" customWidth="1"/>
    <col min="19" max="20" width="11.125" style="23" customWidth="1"/>
    <col min="21" max="21" width="9.125" style="23"/>
    <col min="22" max="26" width="9.125" style="7"/>
    <col min="27" max="27" width="13.75" style="7" bestFit="1" customWidth="1"/>
    <col min="28" max="16384" width="9.125" style="7"/>
  </cols>
  <sheetData>
    <row r="1" spans="1:25" x14ac:dyDescent="0.3">
      <c r="A1" s="371" t="str">
        <f>'Summary indicators'!A1:Q1</f>
        <v>76th meeting of the Macroeconomic Forecast Committee, September 15 2026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208"/>
    </row>
    <row r="2" spans="1:25" ht="17.399999999999999" x14ac:dyDescent="0.3">
      <c r="A2" s="369" t="s">
        <v>61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</row>
    <row r="3" spans="1:25" x14ac:dyDescent="0.3">
      <c r="A3" s="374" t="s">
        <v>16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  <c r="Y3" s="374"/>
    </row>
    <row r="4" spans="1:25" x14ac:dyDescent="0.3">
      <c r="A4" s="186"/>
      <c r="B4" s="39"/>
      <c r="C4" s="18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67"/>
      <c r="T4" s="67"/>
      <c r="U4" s="67"/>
      <c r="V4" s="67"/>
      <c r="W4" s="67"/>
      <c r="X4" s="67"/>
      <c r="Y4" s="209"/>
    </row>
    <row r="5" spans="1:25" x14ac:dyDescent="0.3">
      <c r="A5" s="24"/>
      <c r="B5" s="314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3">
      <c r="A6" s="24"/>
      <c r="B6" s="13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3">
      <c r="A7" s="186"/>
      <c r="B7" s="11"/>
      <c r="C7" s="18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67"/>
      <c r="T7" s="67"/>
      <c r="U7" s="67"/>
      <c r="V7" s="67"/>
      <c r="W7" s="67"/>
      <c r="X7" s="67"/>
      <c r="Y7" s="209"/>
    </row>
    <row r="8" spans="1:25" x14ac:dyDescent="0.3">
      <c r="A8" s="24" t="s">
        <v>5</v>
      </c>
      <c r="B8" s="16" t="s">
        <v>62</v>
      </c>
      <c r="C8" s="18">
        <v>1.3642364442023602</v>
      </c>
      <c r="D8" s="18">
        <v>-3.8107015606815509</v>
      </c>
      <c r="E8" s="18">
        <v>11.121585563825143</v>
      </c>
      <c r="F8" s="18">
        <v>2.6360358523595195</v>
      </c>
      <c r="G8" s="18">
        <v>-0.19813777806729771</v>
      </c>
      <c r="H8" s="18">
        <v>0.30901558378542138</v>
      </c>
      <c r="I8" s="18">
        <v>2.3535494914020516</v>
      </c>
      <c r="J8" s="18">
        <v>2.9408230473724206</v>
      </c>
      <c r="K8" s="18">
        <v>2.1990101604294487</v>
      </c>
      <c r="L8" s="18">
        <v>3.5879943458408281</v>
      </c>
      <c r="M8" s="18">
        <v>2.5749141659943797</v>
      </c>
      <c r="N8" s="18">
        <v>2.2405338931335006</v>
      </c>
      <c r="O8" s="18">
        <v>-5.0379765030483465</v>
      </c>
      <c r="P8" s="18">
        <v>5.6597439442478414</v>
      </c>
      <c r="Q8" s="18">
        <v>3.7969814373133071</v>
      </c>
      <c r="R8" s="18">
        <v>-1.5885641390134264E-2</v>
      </c>
      <c r="S8" s="18">
        <v>0.89940017532885719</v>
      </c>
      <c r="T8" s="18">
        <v>1.4388422797555034</v>
      </c>
      <c r="U8" s="18">
        <v>1.418410440055129</v>
      </c>
      <c r="V8" s="18">
        <v>1.6036379073188334</v>
      </c>
      <c r="W8" s="18">
        <v>1.8995405374180319</v>
      </c>
      <c r="X8" s="18">
        <v>1.9153728587891106</v>
      </c>
      <c r="Y8" s="19">
        <v>1.9184963552181689</v>
      </c>
    </row>
    <row r="9" spans="1:25" x14ac:dyDescent="0.3">
      <c r="A9" s="24"/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9"/>
    </row>
    <row r="10" spans="1:25" x14ac:dyDescent="0.3">
      <c r="A10" s="24" t="s">
        <v>5</v>
      </c>
      <c r="B10" s="16" t="s">
        <v>63</v>
      </c>
      <c r="C10" s="18">
        <v>2.3617302738879964</v>
      </c>
      <c r="D10" s="18">
        <v>-10.617007090444163</v>
      </c>
      <c r="E10" s="18">
        <v>10.132833913977258</v>
      </c>
      <c r="F10" s="18">
        <v>5.5396041489426784</v>
      </c>
      <c r="G10" s="18">
        <v>-0.37820347820676226</v>
      </c>
      <c r="H10" s="18">
        <v>1.4701450523427972</v>
      </c>
      <c r="I10" s="18">
        <v>6.3873449996264542</v>
      </c>
      <c r="J10" s="18">
        <v>6.2853697757651039</v>
      </c>
      <c r="K10" s="18">
        <v>4.1221704649485158</v>
      </c>
      <c r="L10" s="18">
        <v>6.287770381661395</v>
      </c>
      <c r="M10" s="18">
        <v>5.0193542663208301</v>
      </c>
      <c r="N10" s="18">
        <v>3.5772479537933055</v>
      </c>
      <c r="O10" s="18">
        <v>-7.9812305704741737</v>
      </c>
      <c r="P10" s="18">
        <v>10.943250186819098</v>
      </c>
      <c r="Q10" s="18">
        <v>8.39755140394427</v>
      </c>
      <c r="R10" s="18">
        <v>-1.429652877724108</v>
      </c>
      <c r="S10" s="18">
        <v>0.1768222605704084</v>
      </c>
      <c r="T10" s="18">
        <v>3.6359657588934446</v>
      </c>
      <c r="U10" s="18">
        <v>2.8280488097352174</v>
      </c>
      <c r="V10" s="18">
        <v>2.6961603054864502</v>
      </c>
      <c r="W10" s="18">
        <v>3.0888736128596772</v>
      </c>
      <c r="X10" s="18">
        <v>2.8724815570832396</v>
      </c>
      <c r="Y10" s="19">
        <v>2.8249210869011554</v>
      </c>
    </row>
    <row r="11" spans="1:25" x14ac:dyDescent="0.3">
      <c r="A11" s="24"/>
      <c r="B11" s="16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9"/>
    </row>
    <row r="12" spans="1:25" s="202" customFormat="1" x14ac:dyDescent="0.3">
      <c r="A12" s="201"/>
      <c r="B12" s="16" t="s">
        <v>64</v>
      </c>
      <c r="C12" s="18">
        <v>0.9</v>
      </c>
      <c r="D12" s="18">
        <v>-5.6</v>
      </c>
      <c r="E12" s="18">
        <v>4.0999999999999996</v>
      </c>
      <c r="F12" s="18">
        <v>3.8</v>
      </c>
      <c r="G12" s="18">
        <v>0.5</v>
      </c>
      <c r="H12" s="18">
        <v>0.5</v>
      </c>
      <c r="I12" s="18">
        <v>2.2000000000000002</v>
      </c>
      <c r="J12" s="18">
        <v>1.8</v>
      </c>
      <c r="K12" s="18">
        <v>2.2999999999999998</v>
      </c>
      <c r="L12" s="18">
        <v>2.9</v>
      </c>
      <c r="M12" s="18">
        <v>1.2</v>
      </c>
      <c r="N12" s="18">
        <v>1.1000000000000001</v>
      </c>
      <c r="O12" s="18">
        <v>-4</v>
      </c>
      <c r="P12" s="18">
        <v>4</v>
      </c>
      <c r="Q12" s="18">
        <v>1.9</v>
      </c>
      <c r="R12" s="18">
        <v>-1</v>
      </c>
      <c r="S12" s="18">
        <v>0</v>
      </c>
      <c r="T12" s="18">
        <v>0.2</v>
      </c>
      <c r="U12" s="18">
        <v>0.99094302572766679</v>
      </c>
      <c r="V12" s="18">
        <v>1.022718870744165</v>
      </c>
      <c r="W12" s="18">
        <v>1.2782463056071061</v>
      </c>
      <c r="X12" s="18">
        <v>1.1005766014811904</v>
      </c>
      <c r="Y12" s="19">
        <v>1.1043477643191597</v>
      </c>
    </row>
    <row r="13" spans="1:25" s="202" customFormat="1" x14ac:dyDescent="0.3">
      <c r="A13" s="201"/>
      <c r="B13" s="16" t="s">
        <v>53</v>
      </c>
      <c r="C13" s="18">
        <v>0.4</v>
      </c>
      <c r="D13" s="18">
        <v>-4.4000000000000004</v>
      </c>
      <c r="E13" s="18">
        <v>2.1</v>
      </c>
      <c r="F13" s="18">
        <v>1.7</v>
      </c>
      <c r="G13" s="18">
        <v>-1</v>
      </c>
      <c r="H13" s="18">
        <v>-0.2</v>
      </c>
      <c r="I13" s="18">
        <v>1.5</v>
      </c>
      <c r="J13" s="18">
        <v>2.1</v>
      </c>
      <c r="K13" s="18">
        <v>1.8</v>
      </c>
      <c r="L13" s="18">
        <v>2.6</v>
      </c>
      <c r="M13" s="18">
        <v>1.8</v>
      </c>
      <c r="N13" s="18">
        <v>1.6</v>
      </c>
      <c r="O13" s="18">
        <v>-6</v>
      </c>
      <c r="P13" s="18">
        <v>6.4</v>
      </c>
      <c r="Q13" s="18">
        <v>3.7</v>
      </c>
      <c r="R13" s="18">
        <v>0.4</v>
      </c>
      <c r="S13" s="18">
        <v>1.2</v>
      </c>
      <c r="T13" s="18">
        <v>1.2</v>
      </c>
      <c r="U13" s="18">
        <v>0.9373947668523348</v>
      </c>
      <c r="V13" s="18">
        <v>1.4277998193514634</v>
      </c>
      <c r="W13" s="18">
        <v>1.3532135973196864</v>
      </c>
      <c r="X13" s="18">
        <v>1.4477946791962015</v>
      </c>
      <c r="Y13" s="19">
        <v>1.4477946791961571</v>
      </c>
    </row>
    <row r="14" spans="1:25" x14ac:dyDescent="0.3">
      <c r="A14" s="24"/>
      <c r="B14" s="16" t="s">
        <v>54</v>
      </c>
      <c r="C14" s="17">
        <v>3.3</v>
      </c>
      <c r="D14" s="18">
        <v>0.3</v>
      </c>
      <c r="E14" s="18">
        <v>1.6</v>
      </c>
      <c r="F14" s="18">
        <v>2.7</v>
      </c>
      <c r="G14" s="18">
        <v>2.5</v>
      </c>
      <c r="H14" s="18">
        <v>1.3</v>
      </c>
      <c r="I14" s="18">
        <v>0.4</v>
      </c>
      <c r="J14" s="18">
        <v>0.2</v>
      </c>
      <c r="K14" s="18">
        <v>0.2</v>
      </c>
      <c r="L14" s="18">
        <v>1.5392640667254061</v>
      </c>
      <c r="M14" s="18">
        <v>1.753205429207026</v>
      </c>
      <c r="N14" s="18">
        <v>1.1974833190292589</v>
      </c>
      <c r="O14" s="18">
        <v>0.25599899804120457</v>
      </c>
      <c r="P14" s="18">
        <v>2.5877505198707547</v>
      </c>
      <c r="Q14" s="18">
        <v>8.3647489249669995</v>
      </c>
      <c r="R14" s="18">
        <v>5.4</v>
      </c>
      <c r="S14" s="18">
        <v>2.3669253808255135</v>
      </c>
      <c r="T14" s="18">
        <v>2.1357603406796315</v>
      </c>
      <c r="U14" s="18">
        <v>2.9</v>
      </c>
      <c r="V14" s="18">
        <v>2.4</v>
      </c>
      <c r="W14" s="18">
        <v>2.1</v>
      </c>
      <c r="X14" s="18">
        <v>2</v>
      </c>
      <c r="Y14" s="19">
        <v>1.9948600000000005</v>
      </c>
    </row>
    <row r="15" spans="1:25" x14ac:dyDescent="0.3">
      <c r="A15" s="24"/>
      <c r="B15" s="16"/>
      <c r="C15" s="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</row>
    <row r="16" spans="1:25" s="202" customFormat="1" x14ac:dyDescent="0.3">
      <c r="A16" s="201"/>
      <c r="B16" s="16" t="s">
        <v>65</v>
      </c>
      <c r="C16" s="45">
        <v>4.6342326811759298</v>
      </c>
      <c r="D16" s="46">
        <v>1.2283497498274674</v>
      </c>
      <c r="E16" s="46">
        <v>0.81095030977476623</v>
      </c>
      <c r="F16" s="46">
        <v>1.3905997439663056</v>
      </c>
      <c r="G16" s="46">
        <v>0.57318108685745994</v>
      </c>
      <c r="H16" s="46">
        <v>0.22066122325741891</v>
      </c>
      <c r="I16" s="46">
        <v>0.20994567177991094</v>
      </c>
      <c r="J16" s="46">
        <v>-1.9382499686304039E-2</v>
      </c>
      <c r="K16" s="46">
        <v>-0.26369565923207228</v>
      </c>
      <c r="L16" s="46">
        <v>-0.32905611555788905</v>
      </c>
      <c r="M16" s="46">
        <v>-0.32209295810342725</v>
      </c>
      <c r="N16" s="46">
        <v>-0.35631935033565471</v>
      </c>
      <c r="O16" s="46">
        <v>-0.42515962497647281</v>
      </c>
      <c r="P16" s="46">
        <v>-0.5487562927410754</v>
      </c>
      <c r="Q16" s="46">
        <v>0.34155541851994925</v>
      </c>
      <c r="R16" s="46">
        <v>3.4324285968406962</v>
      </c>
      <c r="S16" s="46">
        <v>3.5715150197628449</v>
      </c>
      <c r="T16" s="46">
        <v>2.1792614655875524</v>
      </c>
      <c r="U16" s="46">
        <v>2.1548674714033855</v>
      </c>
      <c r="V16" s="46">
        <v>2.9513918657883518</v>
      </c>
      <c r="W16" s="46">
        <v>3.0998502309093543</v>
      </c>
      <c r="X16" s="46">
        <v>3.1409039156826251</v>
      </c>
      <c r="Y16" s="212">
        <v>3.1706859327546675</v>
      </c>
    </row>
    <row r="17" spans="1:27" x14ac:dyDescent="0.3">
      <c r="A17" s="24"/>
      <c r="B17" s="16" t="s">
        <v>66</v>
      </c>
      <c r="C17" s="45">
        <v>3.8541666666666665</v>
      </c>
      <c r="D17" s="46">
        <v>1.2291666666666667</v>
      </c>
      <c r="E17" s="46">
        <v>1</v>
      </c>
      <c r="F17" s="46">
        <v>1.25</v>
      </c>
      <c r="G17" s="46">
        <v>0.875</v>
      </c>
      <c r="H17" s="46">
        <v>0.54166666666666663</v>
      </c>
      <c r="I17" s="46">
        <v>0.15833333333333333</v>
      </c>
      <c r="J17" s="46">
        <v>4.9999999999999996E-2</v>
      </c>
      <c r="K17" s="46">
        <v>8.3333333333333332E-3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0.57701612903225807</v>
      </c>
      <c r="R17" s="46">
        <v>3.8025537634408604</v>
      </c>
      <c r="S17" s="46">
        <v>4.1330152329749108</v>
      </c>
      <c r="T17" s="46">
        <v>2.4117575524833583</v>
      </c>
      <c r="U17" s="46">
        <v>2.3394755581128579</v>
      </c>
      <c r="V17" s="46">
        <v>2.8893669291241006</v>
      </c>
      <c r="W17" s="46">
        <v>3.0299342566632235</v>
      </c>
      <c r="X17" s="46">
        <v>3.0696897964248753</v>
      </c>
      <c r="Y17" s="212">
        <v>3.0986225069135127</v>
      </c>
    </row>
    <row r="18" spans="1:27" x14ac:dyDescent="0.3">
      <c r="A18" s="24"/>
      <c r="B18" s="16"/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212"/>
    </row>
    <row r="19" spans="1:27" s="202" customFormat="1" x14ac:dyDescent="0.3">
      <c r="A19" s="201"/>
      <c r="B19" s="16" t="s">
        <v>67</v>
      </c>
      <c r="C19" s="45">
        <v>4.6087126375721912</v>
      </c>
      <c r="D19" s="46">
        <v>4.9276557459194761</v>
      </c>
      <c r="E19" s="46">
        <v>4.1231193340729959</v>
      </c>
      <c r="F19" s="46">
        <v>4.7745187115516066</v>
      </c>
      <c r="G19" s="46">
        <v>3.9359903282580624</v>
      </c>
      <c r="H19" s="46">
        <v>2.9067826536862582</v>
      </c>
      <c r="I19" s="46">
        <v>2.1738355217754535</v>
      </c>
      <c r="J19" s="46">
        <v>0.91065391244910687</v>
      </c>
      <c r="K19" s="46">
        <v>0.58498611895351027</v>
      </c>
      <c r="L19" s="46">
        <v>0.98035223351527723</v>
      </c>
      <c r="M19" s="46">
        <v>0.96543571585419397</v>
      </c>
      <c r="N19" s="46">
        <v>0.32305212842712844</v>
      </c>
      <c r="O19" s="46">
        <v>6.2895656879352529E-2</v>
      </c>
      <c r="P19" s="46">
        <v>-6.0742534036012319E-2</v>
      </c>
      <c r="Q19" s="46">
        <v>2.0283489083380384</v>
      </c>
      <c r="R19" s="46">
        <v>3.6737792160737812</v>
      </c>
      <c r="S19" s="46">
        <v>3.4779860583056235</v>
      </c>
      <c r="T19" s="46">
        <v>3.491142454043541</v>
      </c>
      <c r="U19" s="46">
        <v>3.8003489968234057</v>
      </c>
      <c r="V19" s="46">
        <v>3.8549849536907552</v>
      </c>
      <c r="W19" s="46">
        <v>3.8574412035503518</v>
      </c>
      <c r="X19" s="46">
        <v>3.8581778978200614</v>
      </c>
      <c r="Y19" s="212">
        <v>3.8587744258071175</v>
      </c>
      <c r="Z19" s="313"/>
      <c r="AA19" s="313"/>
    </row>
    <row r="20" spans="1:27" x14ac:dyDescent="0.3">
      <c r="A20" s="24"/>
      <c r="B20" s="16" t="s">
        <v>68</v>
      </c>
      <c r="C20" s="45">
        <v>4.1854321591198014</v>
      </c>
      <c r="D20" s="46">
        <v>3.6048256791517663</v>
      </c>
      <c r="E20" s="46">
        <v>3.0118344783236082</v>
      </c>
      <c r="F20" s="46">
        <v>2.8416613309459415</v>
      </c>
      <c r="G20" s="46">
        <v>1.6847380952866551</v>
      </c>
      <c r="H20" s="46">
        <v>1.6985597643097643</v>
      </c>
      <c r="I20" s="46">
        <v>1.3077586241625143</v>
      </c>
      <c r="J20" s="46">
        <v>0.55007383701348234</v>
      </c>
      <c r="K20" s="46">
        <v>0.11484593606876219</v>
      </c>
      <c r="L20" s="46">
        <v>0.385503515458607</v>
      </c>
      <c r="M20" s="46">
        <v>0.48243285660772872</v>
      </c>
      <c r="N20" s="46">
        <v>-0.21688162600176328</v>
      </c>
      <c r="O20" s="46">
        <v>-0.48420784710458625</v>
      </c>
      <c r="P20" s="46">
        <v>-0.33760701737875648</v>
      </c>
      <c r="Q20" s="46">
        <v>1.1675121165066817</v>
      </c>
      <c r="R20" s="46">
        <v>2.4546536420101641</v>
      </c>
      <c r="S20" s="46">
        <v>2.3412108758391361</v>
      </c>
      <c r="T20" s="46">
        <v>2.6577190220280609</v>
      </c>
      <c r="U20" s="46">
        <v>3.132891478091111</v>
      </c>
      <c r="V20" s="46">
        <v>3.145670784190274</v>
      </c>
      <c r="W20" s="46">
        <v>3.1640926581372586</v>
      </c>
      <c r="X20" s="46">
        <v>3.1696178651600868</v>
      </c>
      <c r="Y20" s="212">
        <v>3.1740918250630106</v>
      </c>
    </row>
    <row r="21" spans="1:27" x14ac:dyDescent="0.3">
      <c r="A21" s="24"/>
      <c r="B21" s="16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</row>
    <row r="22" spans="1:27" x14ac:dyDescent="0.3">
      <c r="A22" s="24"/>
      <c r="B22" s="16" t="s">
        <v>69</v>
      </c>
      <c r="C22" s="17">
        <v>65.984961958859174</v>
      </c>
      <c r="D22" s="18">
        <v>44.524581819964872</v>
      </c>
      <c r="E22" s="18">
        <v>60.525422105539548</v>
      </c>
      <c r="F22" s="18">
        <v>79.620196643242025</v>
      </c>
      <c r="G22" s="18">
        <v>86.785086101129252</v>
      </c>
      <c r="H22" s="18">
        <v>81.87299553854173</v>
      </c>
      <c r="I22" s="18">
        <v>74.583303729912885</v>
      </c>
      <c r="J22" s="18">
        <v>48.309481101029341</v>
      </c>
      <c r="K22" s="18">
        <v>40.728175896123254</v>
      </c>
      <c r="L22" s="18">
        <v>48.567369474293379</v>
      </c>
      <c r="M22" s="18">
        <v>60.634644798716664</v>
      </c>
      <c r="N22" s="18">
        <v>57.332827788885744</v>
      </c>
      <c r="O22" s="18">
        <v>37.840722756270686</v>
      </c>
      <c r="P22" s="18">
        <v>59.962162214676887</v>
      </c>
      <c r="Q22" s="18">
        <v>93.993299712356475</v>
      </c>
      <c r="R22" s="18">
        <v>75.237993466289041</v>
      </c>
      <c r="S22" s="18">
        <v>73.808335471129212</v>
      </c>
      <c r="T22" s="18">
        <v>60.643157722592925</v>
      </c>
      <c r="U22" s="18">
        <v>75.127637634729126</v>
      </c>
      <c r="V22" s="18">
        <v>66.336874659266897</v>
      </c>
      <c r="W22" s="18">
        <v>61.580774478137734</v>
      </c>
      <c r="X22" s="18">
        <v>59.374213129251636</v>
      </c>
      <c r="Y22" s="19">
        <v>58.159807956104252</v>
      </c>
    </row>
    <row r="23" spans="1:27" x14ac:dyDescent="0.3">
      <c r="A23" s="24"/>
      <c r="B23" s="16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9"/>
    </row>
    <row r="24" spans="1:27" x14ac:dyDescent="0.3">
      <c r="A24" s="24"/>
      <c r="B24" s="16" t="s">
        <v>70</v>
      </c>
      <c r="C24" s="45">
        <v>1.4710045187903882</v>
      </c>
      <c r="D24" s="46">
        <v>1.3940793220245939</v>
      </c>
      <c r="E24" s="46">
        <v>1.3271961255411255</v>
      </c>
      <c r="F24" s="46">
        <v>1.3922485782514589</v>
      </c>
      <c r="G24" s="46">
        <v>1.2864058588211305</v>
      </c>
      <c r="H24" s="46">
        <v>1.3284606327247632</v>
      </c>
      <c r="I24" s="46">
        <v>1.3289351708858772</v>
      </c>
      <c r="J24" s="46">
        <v>1.1104218664125731</v>
      </c>
      <c r="K24" s="46">
        <v>1.1068564339042601</v>
      </c>
      <c r="L24" s="46">
        <v>1.129689346963423</v>
      </c>
      <c r="M24" s="46">
        <v>1.1811922203400462</v>
      </c>
      <c r="N24" s="46">
        <v>1.1194735497051258</v>
      </c>
      <c r="O24" s="46">
        <v>1.1414469918125354</v>
      </c>
      <c r="P24" s="46">
        <v>1.1833247272413574</v>
      </c>
      <c r="Q24" s="46">
        <v>1.0539325036075036</v>
      </c>
      <c r="R24" s="46">
        <v>1.0816933450969322</v>
      </c>
      <c r="S24" s="46">
        <v>1.0818977020202019</v>
      </c>
      <c r="T24" s="46">
        <v>1.1299309999058911</v>
      </c>
      <c r="U24" s="46">
        <v>1.1601901289290419</v>
      </c>
      <c r="V24" s="46">
        <v>1.1793750000000001</v>
      </c>
      <c r="W24" s="46">
        <v>1.1954166666666666</v>
      </c>
      <c r="X24" s="46">
        <v>1.2081249999999999</v>
      </c>
      <c r="Y24" s="212">
        <v>1.2150000000000001</v>
      </c>
    </row>
    <row r="25" spans="1:27" x14ac:dyDescent="0.3">
      <c r="A25" s="24"/>
      <c r="B25" s="16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212"/>
    </row>
    <row r="26" spans="1:27" x14ac:dyDescent="0.3">
      <c r="A26" s="24"/>
      <c r="B26" s="16" t="s">
        <v>71</v>
      </c>
      <c r="C26" s="17">
        <v>-3.6206637318380475</v>
      </c>
      <c r="D26" s="18">
        <v>-7.0928544723549258</v>
      </c>
      <c r="E26" s="18">
        <v>1.833155525974739</v>
      </c>
      <c r="F26" s="18">
        <v>0.42232621267095372</v>
      </c>
      <c r="G26" s="18">
        <v>-1.2617149929873728</v>
      </c>
      <c r="H26" s="18">
        <v>-1.6594156163533547</v>
      </c>
      <c r="I26" s="18">
        <v>-2.3518397596952734</v>
      </c>
      <c r="J26" s="18">
        <v>0.28872172100247173</v>
      </c>
      <c r="K26" s="18">
        <v>-0.11092557902768752</v>
      </c>
      <c r="L26" s="18">
        <v>0.75632986091278553</v>
      </c>
      <c r="M26" s="18">
        <v>0.4615605077196161</v>
      </c>
      <c r="N26" s="18">
        <v>-0.22154757996327712</v>
      </c>
      <c r="O26" s="18">
        <v>-1.572111639785323</v>
      </c>
      <c r="P26" s="18">
        <v>0.56082899599720903</v>
      </c>
      <c r="Q26" s="18">
        <v>0.61846654067601037</v>
      </c>
      <c r="R26" s="18">
        <v>1.0521174465871752</v>
      </c>
      <c r="S26" s="18">
        <v>-1.153478034042521</v>
      </c>
      <c r="T26" s="18">
        <v>0.68003862941927729</v>
      </c>
      <c r="U26" s="18">
        <v>0.90175391241984482</v>
      </c>
      <c r="V26" s="18">
        <v>0.51648468468854514</v>
      </c>
      <c r="W26" s="18">
        <v>-4.7826702546105437E-4</v>
      </c>
      <c r="X26" s="18">
        <v>0</v>
      </c>
      <c r="Y26" s="19">
        <v>0</v>
      </c>
    </row>
    <row r="27" spans="1:27" x14ac:dyDescent="0.3">
      <c r="A27" s="24"/>
      <c r="B27" s="16"/>
      <c r="C27" s="45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212"/>
    </row>
    <row r="28" spans="1:27" x14ac:dyDescent="0.3">
      <c r="A28" s="24"/>
      <c r="B28" s="16" t="s">
        <v>72</v>
      </c>
      <c r="C28" s="45">
        <v>1.353595652173913</v>
      </c>
      <c r="D28" s="46">
        <v>1.4568956521739131</v>
      </c>
      <c r="E28" s="46">
        <v>1.3226956521739131</v>
      </c>
      <c r="F28" s="46">
        <v>1.3149045454545454</v>
      </c>
      <c r="G28" s="46">
        <v>1.3126761904761903</v>
      </c>
      <c r="H28" s="46">
        <v>1.3702999999999999</v>
      </c>
      <c r="I28" s="46">
        <v>1.2306739130434783</v>
      </c>
      <c r="J28" s="46">
        <v>1.0898652173913044</v>
      </c>
      <c r="K28" s="46">
        <v>1.0538045454545455</v>
      </c>
      <c r="L28" s="46">
        <v>1.183747619047619</v>
      </c>
      <c r="M28" s="46">
        <v>1.1376095238095241</v>
      </c>
      <c r="N28" s="46">
        <v>1.1113954545454545</v>
      </c>
      <c r="O28" s="46">
        <v>1.2172521739130433</v>
      </c>
      <c r="P28" s="46">
        <v>1.1306826086956521</v>
      </c>
      <c r="Q28" s="46">
        <v>1.0590227272727271</v>
      </c>
      <c r="R28" s="46">
        <v>1.0918380952380953</v>
      </c>
      <c r="S28" s="46">
        <v>1.0463045454545454</v>
      </c>
      <c r="T28" s="46">
        <v>1.1715695652173914</v>
      </c>
      <c r="U28" s="46">
        <v>1.1599999999999999</v>
      </c>
      <c r="V28" s="46">
        <v>1.19</v>
      </c>
      <c r="W28" s="46">
        <v>1.2</v>
      </c>
      <c r="X28" s="46">
        <v>1.2150000000000001</v>
      </c>
      <c r="Y28" s="212">
        <v>1.2150000000000001</v>
      </c>
    </row>
    <row r="29" spans="1:27" x14ac:dyDescent="0.3">
      <c r="A29" s="24"/>
      <c r="B29" s="16" t="s">
        <v>73</v>
      </c>
      <c r="C29" s="45">
        <v>26.138217391304348</v>
      </c>
      <c r="D29" s="46">
        <v>26.107130434782611</v>
      </c>
      <c r="E29" s="46">
        <v>25.157173913043483</v>
      </c>
      <c r="F29" s="46">
        <v>25.525409090909093</v>
      </c>
      <c r="G29" s="46">
        <v>25.187333333333331</v>
      </c>
      <c r="H29" s="46">
        <v>27.495863636363637</v>
      </c>
      <c r="I29" s="46">
        <v>27.634869565217389</v>
      </c>
      <c r="J29" s="46">
        <v>27.029304347826088</v>
      </c>
      <c r="K29" s="46">
        <v>27.028772727272727</v>
      </c>
      <c r="L29" s="46">
        <v>25.662809523809521</v>
      </c>
      <c r="M29" s="46">
        <v>25.837666666666667</v>
      </c>
      <c r="N29" s="46">
        <v>25.486000000000004</v>
      </c>
      <c r="O29" s="46">
        <v>26.29808695652174</v>
      </c>
      <c r="P29" s="46">
        <v>25.230000000000004</v>
      </c>
      <c r="Q29" s="46">
        <v>24.259818181818183</v>
      </c>
      <c r="R29" s="46">
        <v>24.484666666666666</v>
      </c>
      <c r="S29" s="46">
        <v>25.123136363636362</v>
      </c>
      <c r="T29" s="46">
        <v>24.257695652173918</v>
      </c>
      <c r="U29" s="46">
        <v>24.15</v>
      </c>
      <c r="V29" s="46">
        <v>24</v>
      </c>
      <c r="W29" s="46">
        <v>24</v>
      </c>
      <c r="X29" s="46">
        <v>24</v>
      </c>
      <c r="Y29" s="212">
        <v>24</v>
      </c>
    </row>
    <row r="30" spans="1:27" x14ac:dyDescent="0.3">
      <c r="A30" s="24"/>
      <c r="B30" s="16"/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9"/>
    </row>
    <row r="31" spans="1:27" x14ac:dyDescent="0.3">
      <c r="A31" s="24"/>
      <c r="B31" s="16" t="s">
        <v>74</v>
      </c>
      <c r="C31" s="45">
        <v>1.5353286956521741</v>
      </c>
      <c r="D31" s="46">
        <v>1.501191304347826</v>
      </c>
      <c r="E31" s="46">
        <v>1.2790682608695654</v>
      </c>
      <c r="F31" s="46">
        <v>1.227431818181818</v>
      </c>
      <c r="G31" s="46">
        <v>1.2086900000000003</v>
      </c>
      <c r="H31" s="46">
        <v>1.2246018181818183</v>
      </c>
      <c r="I31" s="46">
        <v>1.2024634782608694</v>
      </c>
      <c r="J31" s="46">
        <v>1.0829091304347827</v>
      </c>
      <c r="K31" s="46">
        <v>1.0749204545454543</v>
      </c>
      <c r="L31" s="46">
        <v>1.1683290476190478</v>
      </c>
      <c r="M31" s="46">
        <v>1.1285204761904764</v>
      </c>
      <c r="N31" s="46">
        <v>1.0916127272727272</v>
      </c>
      <c r="O31" s="46">
        <v>1.0813895652173913</v>
      </c>
      <c r="P31" s="46">
        <v>1.0405213043478263</v>
      </c>
      <c r="Q31" s="46">
        <v>0.98707954545454546</v>
      </c>
      <c r="R31" s="46">
        <v>0.94371050000000012</v>
      </c>
      <c r="S31" s="46">
        <v>0.93370952380952388</v>
      </c>
      <c r="T31" s="46">
        <v>0.93309772727272733</v>
      </c>
      <c r="U31" s="46">
        <v>0.93</v>
      </c>
      <c r="V31" s="46">
        <v>0.93</v>
      </c>
      <c r="W31" s="46">
        <v>0.93</v>
      </c>
      <c r="X31" s="46">
        <v>0.93</v>
      </c>
      <c r="Y31" s="212">
        <v>0.93</v>
      </c>
    </row>
    <row r="32" spans="1:27" x14ac:dyDescent="0.3">
      <c r="A32" s="24"/>
      <c r="B32" s="16" t="s">
        <v>75</v>
      </c>
      <c r="C32" s="45">
        <v>123.2295652173913</v>
      </c>
      <c r="D32" s="46">
        <v>131.15521739130438</v>
      </c>
      <c r="E32" s="46">
        <v>110.06391304347825</v>
      </c>
      <c r="F32" s="46">
        <v>102.34454545454543</v>
      </c>
      <c r="G32" s="46">
        <v>110.15619047619049</v>
      </c>
      <c r="H32" s="46">
        <v>141.95727272727277</v>
      </c>
      <c r="I32" s="46">
        <v>146.98086956521738</v>
      </c>
      <c r="J32" s="46">
        <v>132.50260869565219</v>
      </c>
      <c r="K32" s="46">
        <v>122.34545454545454</v>
      </c>
      <c r="L32" s="46">
        <v>133.67904761904762</v>
      </c>
      <c r="M32" s="46">
        <v>127.60571428571427</v>
      </c>
      <c r="N32" s="46">
        <v>121.26863636363638</v>
      </c>
      <c r="O32" s="46">
        <v>126.31956521739126</v>
      </c>
      <c r="P32" s="46">
        <v>128.8230434782609</v>
      </c>
      <c r="Q32" s="46">
        <v>142.85272727272729</v>
      </c>
      <c r="R32" s="46">
        <v>156.99333333333331</v>
      </c>
      <c r="S32" s="46">
        <v>161.18227272727276</v>
      </c>
      <c r="T32" s="46">
        <v>182.70913043478262</v>
      </c>
      <c r="U32" s="46">
        <v>183</v>
      </c>
      <c r="V32" s="46">
        <v>180.5</v>
      </c>
      <c r="W32" s="46">
        <v>174</v>
      </c>
      <c r="X32" s="46">
        <v>174</v>
      </c>
      <c r="Y32" s="212">
        <v>174</v>
      </c>
    </row>
    <row r="33" spans="1:25" x14ac:dyDescent="0.3">
      <c r="A33" s="24"/>
      <c r="B33" s="16"/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</row>
    <row r="34" spans="1:25" x14ac:dyDescent="0.3">
      <c r="A34" s="24"/>
      <c r="B34" s="16" t="s">
        <v>76</v>
      </c>
      <c r="C34" s="17">
        <v>34.598853782687705</v>
      </c>
      <c r="D34" s="18">
        <v>37.241777833333337</v>
      </c>
      <c r="E34" s="18">
        <v>37.308037019580844</v>
      </c>
      <c r="F34" s="18">
        <v>39.848642999999996</v>
      </c>
      <c r="G34" s="18">
        <v>41.868163724999995</v>
      </c>
      <c r="H34" s="18">
        <v>43.164113066666665</v>
      </c>
      <c r="I34" s="18">
        <v>45.153976308333334</v>
      </c>
      <c r="J34" s="18">
        <v>48.401015116666663</v>
      </c>
      <c r="K34" s="18">
        <v>52.071583808333337</v>
      </c>
      <c r="L34" s="18">
        <v>54.835117816666674</v>
      </c>
      <c r="M34" s="18">
        <v>58.18301085833334</v>
      </c>
      <c r="N34" s="18">
        <v>61.142857625000005</v>
      </c>
      <c r="O34" s="18">
        <v>64.205471375000002</v>
      </c>
      <c r="P34" s="18">
        <v>67.851708541666667</v>
      </c>
      <c r="Q34" s="18">
        <v>71.424739091666652</v>
      </c>
      <c r="R34" s="18">
        <v>76.311892549999996</v>
      </c>
      <c r="S34" s="18">
        <v>80.958676916666661</v>
      </c>
      <c r="T34" s="18">
        <v>85.065884941666667</v>
      </c>
      <c r="U34" s="18">
        <v>90.216232394954318</v>
      </c>
      <c r="V34" s="18">
        <v>94.319013740760454</v>
      </c>
      <c r="W34" s="18">
        <v>98.028258059194698</v>
      </c>
      <c r="X34" s="18">
        <v>101.8242045875927</v>
      </c>
      <c r="Y34" s="19">
        <v>105.53921155011041</v>
      </c>
    </row>
    <row r="35" spans="1:25" x14ac:dyDescent="0.3">
      <c r="A35" s="24"/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203"/>
      <c r="R35" s="203"/>
      <c r="S35" s="203"/>
      <c r="T35" s="203"/>
      <c r="U35" s="203"/>
      <c r="V35" s="203"/>
      <c r="W35" s="203"/>
      <c r="X35" s="203"/>
      <c r="Y35" s="213"/>
    </row>
    <row r="36" spans="1:25" s="202" customFormat="1" x14ac:dyDescent="0.3">
      <c r="A36" s="201"/>
      <c r="B36" s="16" t="s">
        <v>77</v>
      </c>
      <c r="C36" s="45">
        <v>2.1359608622466659</v>
      </c>
      <c r="D36" s="46">
        <v>1.1832958440142589</v>
      </c>
      <c r="E36" s="46">
        <v>0.9471533212865898</v>
      </c>
      <c r="F36" s="46">
        <v>1.1651145752453076</v>
      </c>
      <c r="G36" s="46">
        <v>1.2080150947964114</v>
      </c>
      <c r="H36" s="46">
        <v>0.98574118360010821</v>
      </c>
      <c r="I36" s="46">
        <v>0.77154398839848315</v>
      </c>
      <c r="J36" s="46">
        <v>0.58468774787914157</v>
      </c>
      <c r="K36" s="46">
        <v>0.41965000000000008</v>
      </c>
      <c r="L36" s="46">
        <v>0.2713916666666667</v>
      </c>
      <c r="M36" s="46">
        <v>0.2113666666666667</v>
      </c>
      <c r="N36" s="46">
        <v>0.17787500000000001</v>
      </c>
      <c r="O36" s="46">
        <v>0.13440833333333335</v>
      </c>
      <c r="P36" s="46">
        <v>9.923333333333334E-2</v>
      </c>
      <c r="Q36" s="46">
        <v>0.12</v>
      </c>
      <c r="R36" s="46">
        <v>0.65749999999999997</v>
      </c>
      <c r="S36" s="46">
        <v>0.99833333333333341</v>
      </c>
      <c r="T36" s="46">
        <v>0.73583333333333323</v>
      </c>
      <c r="U36" s="46">
        <v>0.75607424238441889</v>
      </c>
      <c r="V36" s="46">
        <v>0.84688530840120124</v>
      </c>
      <c r="W36" s="46">
        <v>0.86369316713100031</v>
      </c>
      <c r="X36" s="46">
        <v>0.86971363461534124</v>
      </c>
      <c r="Y36" s="212">
        <v>0.87550776299430888</v>
      </c>
    </row>
    <row r="37" spans="1:25" x14ac:dyDescent="0.3">
      <c r="A37" s="47"/>
      <c r="B37" s="198"/>
      <c r="C37" s="116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8"/>
    </row>
    <row r="38" spans="1:25" x14ac:dyDescent="0.3">
      <c r="B38" s="199"/>
      <c r="C38" s="199"/>
      <c r="D38" s="199"/>
      <c r="E38" s="199"/>
      <c r="F38" s="199"/>
      <c r="G38" s="199"/>
      <c r="H38" s="214"/>
      <c r="I38" s="23"/>
      <c r="J38" s="23"/>
      <c r="K38" s="23"/>
      <c r="L38" s="23"/>
      <c r="M38" s="23"/>
      <c r="N38" s="23"/>
      <c r="O38" s="23"/>
      <c r="P38" s="23"/>
      <c r="Q38" s="23"/>
      <c r="R38" s="23"/>
      <c r="V38" s="23"/>
    </row>
    <row r="39" spans="1:25" x14ac:dyDescent="0.3">
      <c r="A39" s="10" t="s">
        <v>5</v>
      </c>
      <c r="B39" s="372" t="s">
        <v>78</v>
      </c>
      <c r="C39" s="373"/>
      <c r="D39" s="373"/>
      <c r="E39" s="373"/>
      <c r="F39" s="373"/>
      <c r="G39" s="373"/>
      <c r="H39" s="373"/>
      <c r="I39" s="373"/>
      <c r="J39" s="373"/>
      <c r="K39" s="373"/>
      <c r="L39" s="373"/>
      <c r="M39" s="373"/>
      <c r="N39" s="373"/>
      <c r="O39" s="373"/>
      <c r="P39" s="373"/>
      <c r="Q39" s="373"/>
      <c r="R39" s="373"/>
      <c r="V39" s="23"/>
    </row>
    <row r="40" spans="1:25" x14ac:dyDescent="0.3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V40" s="23"/>
    </row>
  </sheetData>
  <mergeCells count="4">
    <mergeCell ref="A1:R1"/>
    <mergeCell ref="B39:R39"/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9"/>
  <sheetViews>
    <sheetView showGridLines="0" zoomScaleNormal="100" workbookViewId="0">
      <pane xSplit="2" ySplit="6" topLeftCell="C7" activePane="bottomRight" state="frozen"/>
      <selection activeCell="AM6" sqref="AM6"/>
      <selection pane="topRight" activeCell="AM6" sqref="AM6"/>
      <selection pane="bottomLeft" activeCell="AM6" sqref="AM6"/>
      <selection pane="bottomRight" activeCell="C6" sqref="C6"/>
    </sheetView>
  </sheetViews>
  <sheetFormatPr defaultColWidth="9.125" defaultRowHeight="15.6" x14ac:dyDescent="0.3"/>
  <cols>
    <col min="1" max="1" width="5.75" style="7" customWidth="1"/>
    <col min="2" max="2" width="63.125" style="7" customWidth="1"/>
    <col min="3" max="18" width="11.125" style="7" customWidth="1"/>
    <col min="19" max="20" width="11.125" style="23" customWidth="1"/>
    <col min="21" max="21" width="10.625" style="23" bestFit="1" customWidth="1"/>
    <col min="22" max="16384" width="9.125" style="7"/>
  </cols>
  <sheetData>
    <row r="1" spans="1:25" x14ac:dyDescent="0.3">
      <c r="A1" s="348" t="str">
        <f>'Summary indicators'!A1:Q1</f>
        <v>76th meeting of the Macroeconomic Forecast Committee, September 15 2026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</row>
    <row r="2" spans="1:25" ht="17.399999999999999" x14ac:dyDescent="0.3">
      <c r="A2" s="369" t="s">
        <v>79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</row>
    <row r="3" spans="1:25" ht="15.75" customHeight="1" x14ac:dyDescent="0.3">
      <c r="A3" s="374" t="s">
        <v>16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  <c r="Y3" s="374"/>
    </row>
    <row r="4" spans="1:25" x14ac:dyDescent="0.3">
      <c r="A4" s="49"/>
      <c r="B4" s="50"/>
      <c r="C4" s="185"/>
      <c r="D4" s="51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214"/>
      <c r="T4" s="214"/>
      <c r="U4" s="214"/>
      <c r="V4" s="214"/>
      <c r="W4" s="214"/>
      <c r="X4" s="214"/>
      <c r="Y4" s="215"/>
    </row>
    <row r="5" spans="1:25" x14ac:dyDescent="0.3">
      <c r="A5" s="1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3">
      <c r="A6" s="14"/>
      <c r="B6" s="10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3">
      <c r="A7" s="49"/>
      <c r="B7" s="44"/>
      <c r="C7" s="187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216"/>
      <c r="T7" s="216"/>
      <c r="U7" s="216"/>
      <c r="V7" s="216"/>
      <c r="W7" s="216"/>
      <c r="X7" s="216"/>
      <c r="Y7" s="217"/>
    </row>
    <row r="8" spans="1:25" x14ac:dyDescent="0.3">
      <c r="A8" s="14"/>
      <c r="B8" s="4" t="s">
        <v>80</v>
      </c>
      <c r="C8" s="188"/>
      <c r="D8" s="54"/>
      <c r="J8" s="10"/>
      <c r="K8" s="10"/>
      <c r="L8" s="10"/>
      <c r="M8" s="10"/>
      <c r="N8" s="10"/>
      <c r="O8" s="10"/>
      <c r="P8" s="10"/>
      <c r="Q8" s="10"/>
      <c r="R8" s="10"/>
      <c r="S8" s="21"/>
      <c r="T8" s="21"/>
      <c r="U8" s="21"/>
      <c r="V8" s="21"/>
      <c r="W8" s="21"/>
      <c r="X8" s="21"/>
      <c r="Y8" s="22"/>
    </row>
    <row r="9" spans="1:25" x14ac:dyDescent="0.3">
      <c r="A9" s="14"/>
      <c r="B9" s="4"/>
      <c r="C9" s="188"/>
      <c r="D9" s="54"/>
      <c r="J9" s="10"/>
      <c r="K9" s="10"/>
      <c r="L9" s="10"/>
      <c r="M9" s="10"/>
      <c r="N9" s="10"/>
      <c r="O9" s="10"/>
      <c r="P9" s="10"/>
      <c r="Q9" s="10"/>
      <c r="R9" s="10"/>
      <c r="S9" s="21"/>
      <c r="T9" s="21"/>
      <c r="U9" s="21"/>
      <c r="V9" s="21"/>
      <c r="W9" s="21"/>
      <c r="X9" s="21"/>
      <c r="Y9" s="22"/>
    </row>
    <row r="10" spans="1:25" x14ac:dyDescent="0.3">
      <c r="A10" s="14"/>
      <c r="B10" s="16" t="s">
        <v>81</v>
      </c>
      <c r="C10" s="17">
        <v>75.852818999999997</v>
      </c>
      <c r="D10" s="18">
        <v>71.676865000000006</v>
      </c>
      <c r="E10" s="18">
        <v>76.544140999999996</v>
      </c>
      <c r="F10" s="18">
        <v>78.505527000000001</v>
      </c>
      <c r="G10" s="18">
        <v>79.737413000000004</v>
      </c>
      <c r="H10" s="18">
        <v>80.298225000000002</v>
      </c>
      <c r="I10" s="18">
        <v>82.472662</v>
      </c>
      <c r="J10" s="18">
        <v>86.742171999999997</v>
      </c>
      <c r="K10" s="18">
        <v>88.431751999999975</v>
      </c>
      <c r="L10" s="18">
        <v>90.973928999999984</v>
      </c>
      <c r="M10" s="18">
        <v>94.669398999999999</v>
      </c>
      <c r="N10" s="18">
        <v>96.823979000000008</v>
      </c>
      <c r="O10" s="18">
        <v>94.320582999999985</v>
      </c>
      <c r="P10" s="18">
        <v>99.655221999999981</v>
      </c>
      <c r="Q10" s="18">
        <v>100.197936</v>
      </c>
      <c r="R10" s="18">
        <v>102.31475400000001</v>
      </c>
      <c r="S10" s="18">
        <v>104.298304</v>
      </c>
      <c r="T10" s="18">
        <v>105.140428</v>
      </c>
      <c r="U10" s="18">
        <v>105.940217378675</v>
      </c>
      <c r="V10" s="18">
        <v>107.8610687990227</v>
      </c>
      <c r="W10" s="18">
        <v>109.55654833967149</v>
      </c>
      <c r="X10" s="18">
        <v>111.8199015764812</v>
      </c>
      <c r="Y10" s="19">
        <v>114.12290728543638</v>
      </c>
    </row>
    <row r="11" spans="1:25" x14ac:dyDescent="0.3">
      <c r="A11" s="14"/>
      <c r="B11" s="55" t="s">
        <v>82</v>
      </c>
      <c r="C11" s="56">
        <v>5.3633772123194978</v>
      </c>
      <c r="D11" s="57">
        <v>-5.5053379097222415</v>
      </c>
      <c r="E11" s="57">
        <v>6.7905815914242273</v>
      </c>
      <c r="F11" s="57">
        <v>2.5624247321555327</v>
      </c>
      <c r="G11" s="57">
        <v>1.5691710470270515</v>
      </c>
      <c r="H11" s="57">
        <v>0.70332354524720309</v>
      </c>
      <c r="I11" s="57">
        <v>2.7079515144948552</v>
      </c>
      <c r="J11" s="57">
        <v>5.1768790972213319</v>
      </c>
      <c r="K11" s="57">
        <v>1.9478184152455613</v>
      </c>
      <c r="L11" s="57">
        <v>2.874733274536978</v>
      </c>
      <c r="M11" s="57">
        <v>4.0621198189648489</v>
      </c>
      <c r="N11" s="57">
        <v>2.2758991001939233</v>
      </c>
      <c r="O11" s="57">
        <v>-2.585512417332092</v>
      </c>
      <c r="P11" s="57">
        <v>5.6558588065555027</v>
      </c>
      <c r="Q11" s="57">
        <v>0.54459163213746997</v>
      </c>
      <c r="R11" s="57">
        <v>2.1126363321495978</v>
      </c>
      <c r="S11" s="57">
        <v>1.9386744554944713</v>
      </c>
      <c r="T11" s="57">
        <v>0.80741869014475665</v>
      </c>
      <c r="U11" s="57">
        <v>0.76068682036847246</v>
      </c>
      <c r="V11" s="57">
        <v>1.8131465725445439</v>
      </c>
      <c r="W11" s="57">
        <v>1.5719105693343227</v>
      </c>
      <c r="X11" s="57">
        <v>2.0659223671344318</v>
      </c>
      <c r="Y11" s="218">
        <v>2.0595669254636073</v>
      </c>
    </row>
    <row r="12" spans="1:25" x14ac:dyDescent="0.3">
      <c r="A12" s="14"/>
      <c r="B12" s="16" t="s">
        <v>83</v>
      </c>
      <c r="C12" s="17">
        <v>43.414640999999996</v>
      </c>
      <c r="D12" s="18">
        <v>43.408971999999999</v>
      </c>
      <c r="E12" s="18">
        <v>43.953910999999998</v>
      </c>
      <c r="F12" s="18">
        <v>43.155455000000003</v>
      </c>
      <c r="G12" s="18">
        <v>43.388159999999999</v>
      </c>
      <c r="H12" s="18">
        <v>42.671631999999995</v>
      </c>
      <c r="I12" s="18">
        <v>43.440747999999999</v>
      </c>
      <c r="J12" s="18">
        <v>44.856675000000003</v>
      </c>
      <c r="K12" s="18">
        <v>46.504330000000003</v>
      </c>
      <c r="L12" s="18">
        <v>49.369723</v>
      </c>
      <c r="M12" s="18">
        <v>51.399027000000004</v>
      </c>
      <c r="N12" s="18">
        <v>52.891309999999997</v>
      </c>
      <c r="O12" s="18">
        <v>53.280308000000005</v>
      </c>
      <c r="P12" s="18">
        <v>54.88409</v>
      </c>
      <c r="Q12" s="18">
        <v>57.526418000000007</v>
      </c>
      <c r="R12" s="18">
        <v>55.705822999999995</v>
      </c>
      <c r="S12" s="18">
        <v>57.802520999999992</v>
      </c>
      <c r="T12" s="18">
        <v>58.022143999999997</v>
      </c>
      <c r="U12" s="18">
        <v>58.363037156239997</v>
      </c>
      <c r="V12" s="18">
        <v>59.175076537257326</v>
      </c>
      <c r="W12" s="18">
        <v>59.494144119736255</v>
      </c>
      <c r="X12" s="18">
        <v>60.082791047484015</v>
      </c>
      <c r="Y12" s="19">
        <v>60.854032748765967</v>
      </c>
    </row>
    <row r="13" spans="1:25" x14ac:dyDescent="0.3">
      <c r="A13" s="14"/>
      <c r="B13" s="55" t="s">
        <v>82</v>
      </c>
      <c r="C13" s="56">
        <v>7.1359367256316864</v>
      </c>
      <c r="D13" s="57">
        <v>-1.3057806927374571E-2</v>
      </c>
      <c r="E13" s="57">
        <v>1.2553602974058053</v>
      </c>
      <c r="F13" s="57">
        <v>-1.8165755488743662</v>
      </c>
      <c r="G13" s="57">
        <v>0.53922499484710951</v>
      </c>
      <c r="H13" s="57">
        <v>-1.6514367053131473</v>
      </c>
      <c r="I13" s="57">
        <v>1.8024058700168766</v>
      </c>
      <c r="J13" s="57">
        <v>3.2594443355349334</v>
      </c>
      <c r="K13" s="57">
        <v>3.6731545528062348</v>
      </c>
      <c r="L13" s="57">
        <v>6.1615617298432124</v>
      </c>
      <c r="M13" s="57">
        <v>4.1104220900733068</v>
      </c>
      <c r="N13" s="57">
        <v>2.9033292789764298</v>
      </c>
      <c r="O13" s="57">
        <v>0.73546675247788684</v>
      </c>
      <c r="P13" s="57">
        <v>3.0100839507158916</v>
      </c>
      <c r="Q13" s="57">
        <v>4.814378811783171</v>
      </c>
      <c r="R13" s="57">
        <v>-3.1647981280531146</v>
      </c>
      <c r="S13" s="57">
        <v>3.7638758159986185</v>
      </c>
      <c r="T13" s="57">
        <v>0.37995401619248526</v>
      </c>
      <c r="U13" s="57">
        <v>0.58752250906135561</v>
      </c>
      <c r="V13" s="57">
        <v>1.3913590186259039</v>
      </c>
      <c r="W13" s="57">
        <v>0.5391925133853448</v>
      </c>
      <c r="X13" s="57">
        <v>0.98941994452943494</v>
      </c>
      <c r="Y13" s="218">
        <v>1.2836316153695737</v>
      </c>
    </row>
    <row r="14" spans="1:25" x14ac:dyDescent="0.3">
      <c r="A14" s="14"/>
      <c r="B14" s="16" t="s">
        <v>84</v>
      </c>
      <c r="C14" s="17">
        <v>0.62799200000000011</v>
      </c>
      <c r="D14" s="18">
        <v>0.64171699999999998</v>
      </c>
      <c r="E14" s="18">
        <v>0.66877500000000001</v>
      </c>
      <c r="F14" s="18">
        <v>0.69247700000000001</v>
      </c>
      <c r="G14" s="18">
        <v>0.71189100000000005</v>
      </c>
      <c r="H14" s="18">
        <v>0.73243099999999994</v>
      </c>
      <c r="I14" s="18">
        <v>1.0836520000000001</v>
      </c>
      <c r="J14" s="18">
        <v>1.0903139999999998</v>
      </c>
      <c r="K14" s="18">
        <v>1.1115269999999997</v>
      </c>
      <c r="L14" s="18">
        <v>1.0674939999999999</v>
      </c>
      <c r="M14" s="18">
        <v>1.1191019999999998</v>
      </c>
      <c r="N14" s="18">
        <v>1.097645</v>
      </c>
      <c r="O14" s="18">
        <v>0.92487799999999998</v>
      </c>
      <c r="P14" s="18">
        <v>0.98386899999999988</v>
      </c>
      <c r="Q14" s="18">
        <v>1.0939159999999999</v>
      </c>
      <c r="R14" s="18">
        <v>1.204024</v>
      </c>
      <c r="S14" s="18">
        <v>1.10324</v>
      </c>
      <c r="T14" s="18">
        <v>1.023442</v>
      </c>
      <c r="U14" s="18">
        <v>0.99376817873699996</v>
      </c>
      <c r="V14" s="18">
        <v>1.0074123812308371</v>
      </c>
      <c r="W14" s="18">
        <v>1.0128442733693508</v>
      </c>
      <c r="X14" s="18">
        <v>1.0228655566170921</v>
      </c>
      <c r="Y14" s="19">
        <v>1.0359953822845551</v>
      </c>
    </row>
    <row r="15" spans="1:25" x14ac:dyDescent="0.3">
      <c r="A15" s="14"/>
      <c r="B15" s="55" t="s">
        <v>82</v>
      </c>
      <c r="C15" s="56">
        <v>-1.8308982386738837E-2</v>
      </c>
      <c r="D15" s="57">
        <v>2.1855373953808099</v>
      </c>
      <c r="E15" s="57">
        <v>4.2165004199670619</v>
      </c>
      <c r="F15" s="57">
        <v>3.5440918096519836</v>
      </c>
      <c r="G15" s="57">
        <v>2.803558818560048</v>
      </c>
      <c r="H15" s="57">
        <v>2.8852731668190579</v>
      </c>
      <c r="I15" s="57">
        <v>47.952776439009305</v>
      </c>
      <c r="J15" s="57">
        <v>0.61477300830892201</v>
      </c>
      <c r="K15" s="57">
        <v>1.945586317336101</v>
      </c>
      <c r="L15" s="57">
        <v>-3.9614872153352909</v>
      </c>
      <c r="M15" s="57">
        <v>4.8345002407507609</v>
      </c>
      <c r="N15" s="57">
        <v>-1.9173408679458936</v>
      </c>
      <c r="O15" s="57">
        <v>-15.739788365090723</v>
      </c>
      <c r="P15" s="57">
        <v>6.3782466444222807</v>
      </c>
      <c r="Q15" s="57">
        <v>11.185127288287378</v>
      </c>
      <c r="R15" s="57">
        <v>10.065489489138102</v>
      </c>
      <c r="S15" s="57">
        <v>-8.3705972638419048</v>
      </c>
      <c r="T15" s="57">
        <v>-7.2330589898843449</v>
      </c>
      <c r="U15" s="57">
        <v>-2.899414061861838</v>
      </c>
      <c r="V15" s="57">
        <v>1.3729763928623573</v>
      </c>
      <c r="W15" s="57">
        <v>0.5391925133853448</v>
      </c>
      <c r="X15" s="57">
        <v>0.98941994452950155</v>
      </c>
      <c r="Y15" s="218">
        <v>1.2836316153695737</v>
      </c>
    </row>
    <row r="16" spans="1:25" x14ac:dyDescent="0.3">
      <c r="A16" s="14"/>
      <c r="B16" s="16" t="s">
        <v>85</v>
      </c>
      <c r="C16" s="17">
        <v>16.330107000000002</v>
      </c>
      <c r="D16" s="18">
        <v>17.258758999999998</v>
      </c>
      <c r="E16" s="18">
        <v>17.637764999999998</v>
      </c>
      <c r="F16" s="18">
        <v>17.102753</v>
      </c>
      <c r="G16" s="18">
        <v>17.036776000000003</v>
      </c>
      <c r="H16" s="18">
        <v>17.254798999999998</v>
      </c>
      <c r="I16" s="18">
        <v>17.797467000000001</v>
      </c>
      <c r="J16" s="18">
        <v>18.706493999999999</v>
      </c>
      <c r="K16" s="18">
        <v>19.155779000000003</v>
      </c>
      <c r="L16" s="18">
        <v>19.354054000000005</v>
      </c>
      <c r="M16" s="18">
        <v>19.307911000000001</v>
      </c>
      <c r="N16" s="18">
        <v>20.221116000000002</v>
      </c>
      <c r="O16" s="18">
        <v>20.035183</v>
      </c>
      <c r="P16" s="18">
        <v>20.777176000000001</v>
      </c>
      <c r="Q16" s="18">
        <v>20.174519</v>
      </c>
      <c r="R16" s="18">
        <v>19.667974000000001</v>
      </c>
      <c r="S16" s="18">
        <v>20.448790000000002</v>
      </c>
      <c r="T16" s="18">
        <v>20.674916</v>
      </c>
      <c r="U16" s="18">
        <v>20.794551806436118</v>
      </c>
      <c r="V16" s="18">
        <v>20.946730860869177</v>
      </c>
      <c r="W16" s="18">
        <v>20.894196964912297</v>
      </c>
      <c r="X16" s="18">
        <v>21.018232206855007</v>
      </c>
      <c r="Y16" s="19">
        <v>21.191045320543353</v>
      </c>
    </row>
    <row r="17" spans="1:25" x14ac:dyDescent="0.3">
      <c r="A17" s="14"/>
      <c r="B17" s="55" t="s">
        <v>82</v>
      </c>
      <c r="C17" s="56">
        <v>5.8607992120325969</v>
      </c>
      <c r="D17" s="57">
        <v>5.6867477965698354</v>
      </c>
      <c r="E17" s="57">
        <v>2.1960211623558878</v>
      </c>
      <c r="F17" s="57">
        <v>-3.033332171054548</v>
      </c>
      <c r="G17" s="57">
        <v>-0.38576830291590092</v>
      </c>
      <c r="H17" s="57">
        <v>1.2797198249246078</v>
      </c>
      <c r="I17" s="57">
        <v>3.1450264937887829</v>
      </c>
      <c r="J17" s="57">
        <v>5.1076200899824675</v>
      </c>
      <c r="K17" s="57">
        <v>2.4017595173098982</v>
      </c>
      <c r="L17" s="57">
        <v>1.0350662324930759</v>
      </c>
      <c r="M17" s="57">
        <v>-0.2384151661455669</v>
      </c>
      <c r="N17" s="57">
        <v>4.7296934401655388</v>
      </c>
      <c r="O17" s="57">
        <v>-0.91949920073650659</v>
      </c>
      <c r="P17" s="57">
        <v>3.7034500757991529</v>
      </c>
      <c r="Q17" s="57">
        <v>-2.9005722433115944</v>
      </c>
      <c r="R17" s="57">
        <v>-2.5108157473295756</v>
      </c>
      <c r="S17" s="57">
        <v>3.9699869442576974</v>
      </c>
      <c r="T17" s="57">
        <v>1.1058160409491258</v>
      </c>
      <c r="U17" s="57">
        <v>0.57865195890574039</v>
      </c>
      <c r="V17" s="57">
        <v>0.73182175720643006</v>
      </c>
      <c r="W17" s="57">
        <v>-0.2507975889212366</v>
      </c>
      <c r="X17" s="57">
        <v>0.59363488413075594</v>
      </c>
      <c r="Y17" s="218">
        <v>0.82220574969185112</v>
      </c>
    </row>
    <row r="18" spans="1:25" x14ac:dyDescent="0.3">
      <c r="A18" s="14"/>
      <c r="B18" s="16" t="s">
        <v>86</v>
      </c>
      <c r="C18" s="17">
        <v>18.771063999999999</v>
      </c>
      <c r="D18" s="18">
        <v>15.144048000000002</v>
      </c>
      <c r="E18" s="18">
        <v>16.386861</v>
      </c>
      <c r="F18" s="18">
        <v>18.545510000000004</v>
      </c>
      <c r="G18" s="18">
        <v>16.663588999999998</v>
      </c>
      <c r="H18" s="18">
        <v>16.892633</v>
      </c>
      <c r="I18" s="18">
        <v>17.364888000000004</v>
      </c>
      <c r="J18" s="18">
        <v>20.937620000000003</v>
      </c>
      <c r="K18" s="18">
        <v>19.007017000000001</v>
      </c>
      <c r="L18" s="18">
        <v>19.017798000000003</v>
      </c>
      <c r="M18" s="18">
        <v>19.664648999999997</v>
      </c>
      <c r="N18" s="18">
        <v>20.648778999999998</v>
      </c>
      <c r="O18" s="18">
        <v>18.657521999999997</v>
      </c>
      <c r="P18" s="18">
        <v>19.601368000000001</v>
      </c>
      <c r="Q18" s="18">
        <v>20.452510999999998</v>
      </c>
      <c r="R18" s="18">
        <v>21.267980000000001</v>
      </c>
      <c r="S18" s="18">
        <v>21.61863</v>
      </c>
      <c r="T18" s="18">
        <v>22.099514000000003</v>
      </c>
      <c r="U18" s="18">
        <v>22.078493338296386</v>
      </c>
      <c r="V18" s="18">
        <v>21.863406369041275</v>
      </c>
      <c r="W18" s="18">
        <v>22.18410126037476</v>
      </c>
      <c r="X18" s="18">
        <v>22.871259857770301</v>
      </c>
      <c r="Y18" s="19">
        <v>23.390977925586157</v>
      </c>
    </row>
    <row r="19" spans="1:25" x14ac:dyDescent="0.3">
      <c r="A19" s="14"/>
      <c r="B19" s="55" t="s">
        <v>82</v>
      </c>
      <c r="C19" s="56">
        <v>3.4068163209565627</v>
      </c>
      <c r="D19" s="57">
        <v>-19.322378315901535</v>
      </c>
      <c r="E19" s="57">
        <v>8.2066102801575891</v>
      </c>
      <c r="F19" s="57">
        <v>13.173047601978194</v>
      </c>
      <c r="G19" s="57">
        <v>-10.14758289203156</v>
      </c>
      <c r="H19" s="57">
        <v>1.3745178184603635</v>
      </c>
      <c r="I19" s="57">
        <v>2.7956269457816374</v>
      </c>
      <c r="J19" s="57">
        <v>20.574460370835681</v>
      </c>
      <c r="K19" s="57">
        <v>-9.2207376005486896</v>
      </c>
      <c r="L19" s="57">
        <v>5.672115724419946E-2</v>
      </c>
      <c r="M19" s="57">
        <v>3.4012928310627411</v>
      </c>
      <c r="N19" s="57">
        <v>5.0045642818236979</v>
      </c>
      <c r="O19" s="57">
        <v>-9.6434612429141744</v>
      </c>
      <c r="P19" s="57">
        <v>5.0587961252303693</v>
      </c>
      <c r="Q19" s="57">
        <v>4.3422632542789774</v>
      </c>
      <c r="R19" s="57">
        <v>3.9871339025316033</v>
      </c>
      <c r="S19" s="57">
        <v>1.6487226337432936</v>
      </c>
      <c r="T19" s="57">
        <v>2.2243962730293276</v>
      </c>
      <c r="U19" s="57">
        <v>-9.5118208045730235E-2</v>
      </c>
      <c r="V19" s="57">
        <v>-0.97419224201331645</v>
      </c>
      <c r="W19" s="57">
        <v>1.4668111909020176</v>
      </c>
      <c r="X19" s="57">
        <v>3.0975273207165976</v>
      </c>
      <c r="Y19" s="218">
        <v>2.2723630925792104</v>
      </c>
    </row>
    <row r="20" spans="1:25" x14ac:dyDescent="0.3">
      <c r="A20" s="14"/>
      <c r="B20" s="16" t="s">
        <v>87</v>
      </c>
      <c r="C20" s="17">
        <v>52.959694999999996</v>
      </c>
      <c r="D20" s="18">
        <v>44.293599999999998</v>
      </c>
      <c r="E20" s="18">
        <v>52.282727999999999</v>
      </c>
      <c r="F20" s="18">
        <v>57.557807999999994</v>
      </c>
      <c r="G20" s="18">
        <v>62.858976999999996</v>
      </c>
      <c r="H20" s="18">
        <v>66.241749999999996</v>
      </c>
      <c r="I20" s="18">
        <v>68.428550999999999</v>
      </c>
      <c r="J20" s="18">
        <v>73.049133999999995</v>
      </c>
      <c r="K20" s="18">
        <v>76.630352999999999</v>
      </c>
      <c r="L20" s="18">
        <v>79.420994000000007</v>
      </c>
      <c r="M20" s="18">
        <v>83.770425000000003</v>
      </c>
      <c r="N20" s="18">
        <v>84.906817000000004</v>
      </c>
      <c r="O20" s="18">
        <v>79.510688999999999</v>
      </c>
      <c r="P20" s="18">
        <v>87.987373000000005</v>
      </c>
      <c r="Q20" s="18">
        <v>90.423524999999998</v>
      </c>
      <c r="R20" s="18">
        <v>89.815164999999993</v>
      </c>
      <c r="S20" s="18">
        <v>89.835288000000006</v>
      </c>
      <c r="T20" s="18">
        <v>93.413200000000003</v>
      </c>
      <c r="U20" s="18">
        <v>96.269331783317469</v>
      </c>
      <c r="V20" s="18">
        <v>100.29235608862916</v>
      </c>
      <c r="W20" s="18">
        <v>103.5527362563018</v>
      </c>
      <c r="X20" s="18">
        <v>106.40977441526337</v>
      </c>
      <c r="Y20" s="19">
        <v>109.13900609848265</v>
      </c>
    </row>
    <row r="21" spans="1:25" x14ac:dyDescent="0.3">
      <c r="A21" s="14"/>
      <c r="B21" s="55" t="s">
        <v>88</v>
      </c>
      <c r="C21" s="56">
        <v>3.0081489718031484</v>
      </c>
      <c r="D21" s="57">
        <v>-16.3635666708428</v>
      </c>
      <c r="E21" s="57">
        <v>18.036754745606576</v>
      </c>
      <c r="F21" s="57">
        <v>10.089527080530303</v>
      </c>
      <c r="G21" s="57">
        <v>9.2101648485293239</v>
      </c>
      <c r="H21" s="57">
        <v>5.3815272876617248</v>
      </c>
      <c r="I21" s="57">
        <v>3.3012427962727298</v>
      </c>
      <c r="J21" s="57">
        <v>6.7524197611608106</v>
      </c>
      <c r="K21" s="57">
        <v>4.9024797473985249</v>
      </c>
      <c r="L21" s="57">
        <v>3.6416914326363736</v>
      </c>
      <c r="M21" s="57">
        <v>5.4764247851141201</v>
      </c>
      <c r="N21" s="57">
        <v>1.3565551326736314</v>
      </c>
      <c r="O21" s="57">
        <v>-6.3553530690003468</v>
      </c>
      <c r="P21" s="57">
        <v>10.661062187500359</v>
      </c>
      <c r="Q21" s="57">
        <v>2.7687518298790348</v>
      </c>
      <c r="R21" s="57">
        <v>-0.67278952020505267</v>
      </c>
      <c r="S21" s="57">
        <v>2.2404902334716148E-2</v>
      </c>
      <c r="T21" s="57">
        <v>3.9827467353363399</v>
      </c>
      <c r="U21" s="57">
        <v>3.0575248287366907</v>
      </c>
      <c r="V21" s="57">
        <v>4.1789261759567431</v>
      </c>
      <c r="W21" s="57">
        <v>3.2508760336544595</v>
      </c>
      <c r="X21" s="57">
        <v>2.7590175424144769</v>
      </c>
      <c r="Y21" s="218">
        <v>2.5648317536775211</v>
      </c>
    </row>
    <row r="22" spans="1:25" x14ac:dyDescent="0.3">
      <c r="A22" s="14"/>
      <c r="B22" s="16" t="s">
        <v>89</v>
      </c>
      <c r="C22" s="17">
        <v>58.466217</v>
      </c>
      <c r="D22" s="18">
        <v>47.497073000000007</v>
      </c>
      <c r="E22" s="18">
        <v>55.856864999999999</v>
      </c>
      <c r="F22" s="18">
        <v>59.872301999999998</v>
      </c>
      <c r="G22" s="18">
        <v>61.195747000000004</v>
      </c>
      <c r="H22" s="18">
        <v>64.269531000000001</v>
      </c>
      <c r="I22" s="18">
        <v>66.893835999999993</v>
      </c>
      <c r="J22" s="18">
        <v>73.006967000000003</v>
      </c>
      <c r="K22" s="18">
        <v>76.399582999999993</v>
      </c>
      <c r="L22" s="18">
        <v>79.296231999999989</v>
      </c>
      <c r="M22" s="18">
        <v>83.282877999999997</v>
      </c>
      <c r="N22" s="18">
        <v>85.24560799999999</v>
      </c>
      <c r="O22" s="18">
        <v>78.50851999999999</v>
      </c>
      <c r="P22" s="18">
        <v>87.654963000000009</v>
      </c>
      <c r="Q22" s="18">
        <v>91.273336000000015</v>
      </c>
      <c r="R22" s="18">
        <v>84.264629000000014</v>
      </c>
      <c r="S22" s="18">
        <v>86.456181000000001</v>
      </c>
      <c r="T22" s="18">
        <v>89.666004999999998</v>
      </c>
      <c r="U22" s="18">
        <v>92.553525963097727</v>
      </c>
      <c r="V22" s="18">
        <v>95.634718908123688</v>
      </c>
      <c r="W22" s="18">
        <v>98.112261997151194</v>
      </c>
      <c r="X22" s="18">
        <v>100.43577978259188</v>
      </c>
      <c r="Y22" s="19">
        <v>102.65886991631321</v>
      </c>
    </row>
    <row r="23" spans="1:25" x14ac:dyDescent="0.3">
      <c r="A23" s="14"/>
      <c r="B23" s="55" t="s">
        <v>88</v>
      </c>
      <c r="C23" s="56">
        <v>4.1371613807062113</v>
      </c>
      <c r="D23" s="57">
        <v>-18.761508034631337</v>
      </c>
      <c r="E23" s="57">
        <v>17.600646675638298</v>
      </c>
      <c r="F23" s="57">
        <v>7.1887976527146735</v>
      </c>
      <c r="G23" s="57">
        <v>2.2104461592273639</v>
      </c>
      <c r="H23" s="57">
        <v>5.0228719325870586</v>
      </c>
      <c r="I23" s="57">
        <v>4.0832801471664792</v>
      </c>
      <c r="J23" s="57">
        <v>9.1385565031731897</v>
      </c>
      <c r="K23" s="57">
        <v>4.6469756783622973</v>
      </c>
      <c r="L23" s="57">
        <v>3.7914460868196054</v>
      </c>
      <c r="M23" s="57">
        <v>5.0275352301733633</v>
      </c>
      <c r="N23" s="57">
        <v>2.3567028987638849</v>
      </c>
      <c r="O23" s="57">
        <v>-7.9031496848494527</v>
      </c>
      <c r="P23" s="57">
        <v>11.650255284394628</v>
      </c>
      <c r="Q23" s="57">
        <v>4.1279727652158149</v>
      </c>
      <c r="R23" s="57">
        <v>-7.6788110385271668</v>
      </c>
      <c r="S23" s="57">
        <v>2.600797067533489</v>
      </c>
      <c r="T23" s="57">
        <v>3.712659942728691</v>
      </c>
      <c r="U23" s="57">
        <v>3.2203073652023573</v>
      </c>
      <c r="V23" s="57">
        <v>3.329092990205984</v>
      </c>
      <c r="W23" s="57">
        <v>2.5906314331384905</v>
      </c>
      <c r="X23" s="57">
        <v>2.3682236431447956</v>
      </c>
      <c r="Y23" s="218">
        <v>2.2134443905683199</v>
      </c>
    </row>
    <row r="24" spans="1:25" x14ac:dyDescent="0.3">
      <c r="A24" s="36"/>
      <c r="B24" s="58"/>
      <c r="C24" s="157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19"/>
      <c r="T24" s="219"/>
      <c r="U24" s="251"/>
      <c r="V24" s="251"/>
      <c r="W24" s="251"/>
      <c r="X24" s="251"/>
      <c r="Y24" s="241"/>
    </row>
    <row r="25" spans="1:25" x14ac:dyDescent="0.3">
      <c r="A25" s="14"/>
      <c r="B25" s="59"/>
      <c r="C25" s="184"/>
      <c r="D25" s="9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242"/>
    </row>
    <row r="26" spans="1:25" x14ac:dyDescent="0.3">
      <c r="A26" s="14"/>
      <c r="B26" s="4" t="s">
        <v>90</v>
      </c>
      <c r="C26" s="24"/>
      <c r="D26" s="10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U26" s="207"/>
      <c r="V26" s="207"/>
      <c r="W26" s="207"/>
      <c r="X26" s="207"/>
      <c r="Y26" s="243"/>
    </row>
    <row r="27" spans="1:25" x14ac:dyDescent="0.3">
      <c r="A27" s="14"/>
      <c r="B27" s="54"/>
      <c r="C27" s="24"/>
      <c r="D27" s="10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U27" s="207"/>
      <c r="V27" s="207"/>
      <c r="W27" s="207"/>
      <c r="X27" s="207"/>
      <c r="Y27" s="243"/>
    </row>
    <row r="28" spans="1:25" x14ac:dyDescent="0.3">
      <c r="A28" s="14"/>
      <c r="B28" s="16" t="s">
        <v>81</v>
      </c>
      <c r="C28" s="17">
        <v>68.556645000000032</v>
      </c>
      <c r="D28" s="18">
        <v>64.05514100000002</v>
      </c>
      <c r="E28" s="18">
        <v>68.726722000000009</v>
      </c>
      <c r="F28" s="18">
        <v>71.629533000000038</v>
      </c>
      <c r="G28" s="18">
        <v>73.727607000000035</v>
      </c>
      <c r="H28" s="18">
        <v>74.64267100000005</v>
      </c>
      <c r="I28" s="18">
        <v>76.562300000000008</v>
      </c>
      <c r="J28" s="18">
        <v>80.376307000000025</v>
      </c>
      <c r="K28" s="18">
        <v>81.621573000000012</v>
      </c>
      <c r="L28" s="18">
        <v>84.960370000000026</v>
      </c>
      <c r="M28" s="18">
        <v>90.275851000000046</v>
      </c>
      <c r="N28" s="18">
        <v>94.547483999999955</v>
      </c>
      <c r="O28" s="18">
        <v>94.320583000000013</v>
      </c>
      <c r="P28" s="18">
        <v>101.89156899999999</v>
      </c>
      <c r="Q28" s="18">
        <v>109.959757</v>
      </c>
      <c r="R28" s="18">
        <v>123.53869800000001</v>
      </c>
      <c r="S28" s="18">
        <v>130.20751999999999</v>
      </c>
      <c r="T28" s="18">
        <v>136.754312</v>
      </c>
      <c r="U28" s="18">
        <v>143.94212847820634</v>
      </c>
      <c r="V28" s="18">
        <v>150.66233860263395</v>
      </c>
      <c r="W28" s="18">
        <v>157.15427897859698</v>
      </c>
      <c r="X28" s="18">
        <v>163.90660906972104</v>
      </c>
      <c r="Y28" s="19">
        <v>170.42777297965355</v>
      </c>
    </row>
    <row r="29" spans="1:25" x14ac:dyDescent="0.3">
      <c r="A29" s="14"/>
      <c r="B29" s="55" t="s">
        <v>82</v>
      </c>
      <c r="C29" s="56">
        <v>8.5088559731011379</v>
      </c>
      <c r="D29" s="57">
        <v>-6.5661089453837977</v>
      </c>
      <c r="E29" s="57">
        <v>7.2930617700146749</v>
      </c>
      <c r="F29" s="57">
        <v>4.2237006444160619</v>
      </c>
      <c r="G29" s="57">
        <v>2.9290627931358948</v>
      </c>
      <c r="H29" s="57">
        <v>1.241141598424611</v>
      </c>
      <c r="I29" s="57">
        <v>2.5717581837337411</v>
      </c>
      <c r="J29" s="57">
        <v>4.9815731763544591</v>
      </c>
      <c r="K29" s="57">
        <v>1.5492948686980368</v>
      </c>
      <c r="L29" s="57">
        <v>4.0905815427007441</v>
      </c>
      <c r="M29" s="57">
        <v>6.2564240245187364</v>
      </c>
      <c r="N29" s="57">
        <v>4.7317560041609807</v>
      </c>
      <c r="O29" s="57">
        <v>-0.23998629090958845</v>
      </c>
      <c r="P29" s="57">
        <v>8.0268651435286174</v>
      </c>
      <c r="Q29" s="57">
        <v>7.9184058889111952</v>
      </c>
      <c r="R29" s="57">
        <v>12.349009647229403</v>
      </c>
      <c r="S29" s="57">
        <v>5.3981643873241891</v>
      </c>
      <c r="T29" s="57">
        <v>5.0279676626972192</v>
      </c>
      <c r="U29" s="57">
        <v>5.2560071950099374</v>
      </c>
      <c r="V29" s="57">
        <v>4.6686888650844693</v>
      </c>
      <c r="W29" s="57">
        <v>4.3089337628597901</v>
      </c>
      <c r="X29" s="57">
        <v>4.2966250330630062</v>
      </c>
      <c r="Y29" s="218">
        <v>3.9785850899755948</v>
      </c>
    </row>
    <row r="30" spans="1:25" x14ac:dyDescent="0.3">
      <c r="A30" s="14"/>
      <c r="B30" s="16" t="s">
        <v>83</v>
      </c>
      <c r="C30" s="17">
        <v>36.996112000000004</v>
      </c>
      <c r="D30" s="18">
        <v>37.004756</v>
      </c>
      <c r="E30" s="18">
        <v>37.833258000000001</v>
      </c>
      <c r="F30" s="18">
        <v>38.578480999999996</v>
      </c>
      <c r="G30" s="18">
        <v>40.113717000000001</v>
      </c>
      <c r="H30" s="18">
        <v>39.960461000000002</v>
      </c>
      <c r="I30" s="18">
        <v>40.637881</v>
      </c>
      <c r="J30" s="18">
        <v>41.901201999999998</v>
      </c>
      <c r="K30" s="18">
        <v>43.296390999999993</v>
      </c>
      <c r="L30" s="18">
        <v>46.439745000000002</v>
      </c>
      <c r="M30" s="18">
        <v>49.239615000000001</v>
      </c>
      <c r="N30" s="18">
        <v>51.811625999999997</v>
      </c>
      <c r="O30" s="18">
        <v>53.280307999999998</v>
      </c>
      <c r="P30" s="18">
        <v>56.637432000000004</v>
      </c>
      <c r="Q30" s="18">
        <v>66.224715000000018</v>
      </c>
      <c r="R30" s="18">
        <v>70.572801000000013</v>
      </c>
      <c r="S30" s="18">
        <v>75.36681200000001</v>
      </c>
      <c r="T30" s="18">
        <v>78.795700999999994</v>
      </c>
      <c r="U30" s="18">
        <v>82.203151327863893</v>
      </c>
      <c r="V30" s="18">
        <v>85.719052045554179</v>
      </c>
      <c r="W30" s="18">
        <v>89.290175235275029</v>
      </c>
      <c r="X30" s="18">
        <v>92.154613322595438</v>
      </c>
      <c r="Y30" s="19">
        <v>95.038117676000198</v>
      </c>
    </row>
    <row r="31" spans="1:25" x14ac:dyDescent="0.3">
      <c r="A31" s="14"/>
      <c r="B31" s="55" t="s">
        <v>82</v>
      </c>
      <c r="C31" s="56">
        <v>11.872579102679159</v>
      </c>
      <c r="D31" s="57">
        <v>2.3364617341403715E-2</v>
      </c>
      <c r="E31" s="57">
        <v>2.2389068043037419</v>
      </c>
      <c r="F31" s="57">
        <v>1.9697563450654876</v>
      </c>
      <c r="G31" s="57">
        <v>3.9795138642187755</v>
      </c>
      <c r="H31" s="57">
        <v>-0.38205384955973809</v>
      </c>
      <c r="I31" s="57">
        <v>1.695225688212143</v>
      </c>
      <c r="J31" s="57">
        <v>3.10872754413547</v>
      </c>
      <c r="K31" s="57">
        <v>3.3297111619852826</v>
      </c>
      <c r="L31" s="57">
        <v>7.2600831787573483</v>
      </c>
      <c r="M31" s="57">
        <v>6.0290382731429615</v>
      </c>
      <c r="N31" s="57">
        <v>5.2234587943061683</v>
      </c>
      <c r="O31" s="57">
        <v>2.834657225387982</v>
      </c>
      <c r="P31" s="57">
        <v>6.3008719844487526</v>
      </c>
      <c r="Q31" s="57">
        <v>16.927467686034923</v>
      </c>
      <c r="R31" s="57">
        <v>6.5656545294305868</v>
      </c>
      <c r="S31" s="57">
        <v>6.7930008899604211</v>
      </c>
      <c r="T31" s="57">
        <v>4.5496006916147635</v>
      </c>
      <c r="U31" s="57">
        <v>4.3244114648639087</v>
      </c>
      <c r="V31" s="57">
        <v>4.2770875092942306</v>
      </c>
      <c r="W31" s="57">
        <v>4.1660787240426211</v>
      </c>
      <c r="X31" s="57">
        <v>3.2080103771470414</v>
      </c>
      <c r="Y31" s="218">
        <v>3.1289853534633094</v>
      </c>
    </row>
    <row r="32" spans="1:25" x14ac:dyDescent="0.3">
      <c r="A32" s="14"/>
      <c r="B32" s="16" t="s">
        <v>84</v>
      </c>
      <c r="C32" s="17">
        <v>0.49544999999999995</v>
      </c>
      <c r="D32" s="18">
        <v>0.50814700000000002</v>
      </c>
      <c r="E32" s="18">
        <v>0.52913300000000008</v>
      </c>
      <c r="F32" s="18">
        <v>0.55660600000000005</v>
      </c>
      <c r="G32" s="18">
        <v>0.58145599999999997</v>
      </c>
      <c r="H32" s="18">
        <v>0.60375699999999999</v>
      </c>
      <c r="I32" s="18">
        <v>0.89469299999999996</v>
      </c>
      <c r="J32" s="18">
        <v>0.90515799999999991</v>
      </c>
      <c r="K32" s="18">
        <v>0.93208499999999994</v>
      </c>
      <c r="L32" s="18">
        <v>0.92114699999999994</v>
      </c>
      <c r="M32" s="18">
        <v>1.0017280000000002</v>
      </c>
      <c r="N32" s="18">
        <v>1.0329539999999999</v>
      </c>
      <c r="O32" s="18">
        <v>0.92487799999999998</v>
      </c>
      <c r="P32" s="18">
        <v>1.0186109999999999</v>
      </c>
      <c r="Q32" s="18">
        <v>1.2492249999999998</v>
      </c>
      <c r="R32" s="18">
        <v>1.5149340000000002</v>
      </c>
      <c r="S32" s="18">
        <v>1.462555</v>
      </c>
      <c r="T32" s="18">
        <v>1.4299300000000001</v>
      </c>
      <c r="U32" s="18">
        <v>1.4373400904642617</v>
      </c>
      <c r="V32" s="18">
        <v>1.497535856889614</v>
      </c>
      <c r="W32" s="18">
        <v>1.5599243796084012</v>
      </c>
      <c r="X32" s="18">
        <v>1.6099669155818856</v>
      </c>
      <c r="Y32" s="19">
        <v>1.6603425445660476</v>
      </c>
    </row>
    <row r="33" spans="1:25" x14ac:dyDescent="0.3">
      <c r="A33" s="14"/>
      <c r="B33" s="55" t="s">
        <v>82</v>
      </c>
      <c r="C33" s="56">
        <v>3.9742965549660836</v>
      </c>
      <c r="D33" s="57">
        <v>2.5627207589060674</v>
      </c>
      <c r="E33" s="57">
        <v>4.1299072906068712</v>
      </c>
      <c r="F33" s="57">
        <v>5.1920783621508981</v>
      </c>
      <c r="G33" s="57">
        <v>4.4645584129527904</v>
      </c>
      <c r="H33" s="57">
        <v>3.8353718940040027</v>
      </c>
      <c r="I33" s="57">
        <v>48.187598653100515</v>
      </c>
      <c r="J33" s="57">
        <v>1.1696749611319168</v>
      </c>
      <c r="K33" s="57">
        <v>2.9748397517339598</v>
      </c>
      <c r="L33" s="57">
        <v>-1.1734981251709908</v>
      </c>
      <c r="M33" s="57">
        <v>8.747898001079113</v>
      </c>
      <c r="N33" s="57">
        <v>3.1172134551494812</v>
      </c>
      <c r="O33" s="57">
        <v>-10.462808605223472</v>
      </c>
      <c r="P33" s="57">
        <v>10.134633973345686</v>
      </c>
      <c r="Q33" s="57">
        <v>22.640046101995747</v>
      </c>
      <c r="R33" s="57">
        <v>21.269907342552408</v>
      </c>
      <c r="S33" s="57">
        <v>-3.4575103601873214</v>
      </c>
      <c r="T33" s="57">
        <v>-2.230685341747829</v>
      </c>
      <c r="U33" s="57">
        <v>0.51821351144891725</v>
      </c>
      <c r="V33" s="57">
        <v>4.1879974561837452</v>
      </c>
      <c r="W33" s="57">
        <v>4.1660787240425989</v>
      </c>
      <c r="X33" s="57">
        <v>3.2080103771470414</v>
      </c>
      <c r="Y33" s="218">
        <v>3.1289853534632872</v>
      </c>
    </row>
    <row r="34" spans="1:25" x14ac:dyDescent="0.3">
      <c r="A34" s="14"/>
      <c r="B34" s="16" t="s">
        <v>85</v>
      </c>
      <c r="C34" s="17">
        <v>12.392040999999997</v>
      </c>
      <c r="D34" s="18">
        <v>13.167116999999998</v>
      </c>
      <c r="E34" s="18">
        <v>13.573015999999999</v>
      </c>
      <c r="F34" s="18">
        <v>13.425647</v>
      </c>
      <c r="G34" s="18">
        <v>13.624621000000001</v>
      </c>
      <c r="H34" s="18">
        <v>13.948775000000001</v>
      </c>
      <c r="I34" s="18">
        <v>14.431773999999999</v>
      </c>
      <c r="J34" s="18">
        <v>15.274038000000001</v>
      </c>
      <c r="K34" s="18">
        <v>15.840704999999998</v>
      </c>
      <c r="L34" s="18">
        <v>16.515622999999998</v>
      </c>
      <c r="M34" s="18">
        <v>17.174747</v>
      </c>
      <c r="N34" s="18">
        <v>18.985530999999998</v>
      </c>
      <c r="O34" s="18">
        <v>20.035183</v>
      </c>
      <c r="P34" s="18">
        <v>21.584396999999999</v>
      </c>
      <c r="Q34" s="18">
        <v>23.367086</v>
      </c>
      <c r="R34" s="18">
        <v>25.107745999999999</v>
      </c>
      <c r="S34" s="18">
        <v>27.493005</v>
      </c>
      <c r="T34" s="18">
        <v>29.272827000000003</v>
      </c>
      <c r="U34" s="18">
        <v>30.630308667130397</v>
      </c>
      <c r="V34" s="18">
        <v>31.911564264500594</v>
      </c>
      <c r="W34" s="18">
        <v>32.935108619921657</v>
      </c>
      <c r="X34" s="18">
        <v>34.325252528793634</v>
      </c>
      <c r="Y34" s="19">
        <v>35.708556339160708</v>
      </c>
    </row>
    <row r="35" spans="1:25" x14ac:dyDescent="0.3">
      <c r="A35" s="14"/>
      <c r="B35" s="55" t="s">
        <v>82</v>
      </c>
      <c r="C35" s="56">
        <v>10.635034246125862</v>
      </c>
      <c r="D35" s="57">
        <v>6.2546274661292811</v>
      </c>
      <c r="E35" s="57">
        <v>3.0826717800107817</v>
      </c>
      <c r="F35" s="57">
        <v>-1.0857498436603996</v>
      </c>
      <c r="G35" s="57">
        <v>1.4820440310995942</v>
      </c>
      <c r="H35" s="57">
        <v>2.3791781070460649</v>
      </c>
      <c r="I35" s="57">
        <v>3.4626624918675519</v>
      </c>
      <c r="J35" s="57">
        <v>5.8361778669760334</v>
      </c>
      <c r="K35" s="57">
        <v>3.7100012452502495</v>
      </c>
      <c r="L35" s="57">
        <v>4.2606563281116783</v>
      </c>
      <c r="M35" s="57">
        <v>3.9909121199969144</v>
      </c>
      <c r="N35" s="57">
        <v>10.543293592621762</v>
      </c>
      <c r="O35" s="57">
        <v>5.528694456847183</v>
      </c>
      <c r="P35" s="57">
        <v>7.7324674299206642</v>
      </c>
      <c r="Q35" s="57">
        <v>8.2591559078532448</v>
      </c>
      <c r="R35" s="57">
        <v>7.4491958475267239</v>
      </c>
      <c r="S35" s="57">
        <v>9.5000921229647659</v>
      </c>
      <c r="T35" s="57">
        <v>6.4737266806593308</v>
      </c>
      <c r="U35" s="57">
        <v>4.6373439337799249</v>
      </c>
      <c r="V35" s="57">
        <v>4.1829666533694576</v>
      </c>
      <c r="W35" s="57">
        <v>3.2074402462297646</v>
      </c>
      <c r="X35" s="57">
        <v>4.2208572162750091</v>
      </c>
      <c r="Y35" s="218">
        <v>4.0299887355721209</v>
      </c>
    </row>
    <row r="36" spans="1:25" x14ac:dyDescent="0.3">
      <c r="A36" s="14"/>
      <c r="B36" s="16" t="s">
        <v>86</v>
      </c>
      <c r="C36" s="17">
        <v>17.571159999999999</v>
      </c>
      <c r="D36" s="18">
        <v>13.899921000000001</v>
      </c>
      <c r="E36" s="18">
        <v>15.016618999999999</v>
      </c>
      <c r="F36" s="18">
        <v>17.149182999999997</v>
      </c>
      <c r="G36" s="18">
        <v>15.51999</v>
      </c>
      <c r="H36" s="18">
        <v>15.817574</v>
      </c>
      <c r="I36" s="18">
        <v>16.212933</v>
      </c>
      <c r="J36" s="18">
        <v>19.547724000000002</v>
      </c>
      <c r="K36" s="18">
        <v>17.679329999999997</v>
      </c>
      <c r="L36" s="18">
        <v>18.074064999999997</v>
      </c>
      <c r="M36" s="18">
        <v>19.269161</v>
      </c>
      <c r="N36" s="18">
        <v>20.499102999999998</v>
      </c>
      <c r="O36" s="18">
        <v>18.657522</v>
      </c>
      <c r="P36" s="18">
        <v>19.968913000000001</v>
      </c>
      <c r="Q36" s="18">
        <v>23.025700000000001</v>
      </c>
      <c r="R36" s="18">
        <v>26.111194999999999</v>
      </c>
      <c r="S36" s="18">
        <v>26.586288</v>
      </c>
      <c r="T36" s="18">
        <v>28.077731999999997</v>
      </c>
      <c r="U36" s="18">
        <v>28.606335096039796</v>
      </c>
      <c r="V36" s="18">
        <v>29.081387543244666</v>
      </c>
      <c r="W36" s="18">
        <v>30.18963446897472</v>
      </c>
      <c r="X36" s="18">
        <v>31.861933626557679</v>
      </c>
      <c r="Y36" s="19">
        <v>33.374059674006972</v>
      </c>
    </row>
    <row r="37" spans="1:25" x14ac:dyDescent="0.3">
      <c r="A37" s="14"/>
      <c r="B37" s="55" t="s">
        <v>82</v>
      </c>
      <c r="C37" s="56">
        <v>6.0282077962577674</v>
      </c>
      <c r="D37" s="57">
        <v>-20.893549429861203</v>
      </c>
      <c r="E37" s="57">
        <v>8.0338442211290051</v>
      </c>
      <c r="F37" s="57">
        <v>14.20135917412566</v>
      </c>
      <c r="G37" s="57">
        <v>-9.5001202098082267</v>
      </c>
      <c r="H37" s="57">
        <v>1.9174239158659345</v>
      </c>
      <c r="I37" s="57">
        <v>2.4994920207106253</v>
      </c>
      <c r="J37" s="57">
        <v>20.568708943656301</v>
      </c>
      <c r="K37" s="57">
        <v>-9.5581153079509651</v>
      </c>
      <c r="L37" s="57">
        <v>2.2327486392301088</v>
      </c>
      <c r="M37" s="57">
        <v>6.6122147950668619</v>
      </c>
      <c r="N37" s="57">
        <v>6.3829556460709425</v>
      </c>
      <c r="O37" s="57">
        <v>-8.9837150435314044</v>
      </c>
      <c r="P37" s="57">
        <v>7.0287522641002464</v>
      </c>
      <c r="Q37" s="57">
        <v>15.307728567899526</v>
      </c>
      <c r="R37" s="57">
        <v>13.400222360232261</v>
      </c>
      <c r="S37" s="57">
        <v>1.8194992607577065</v>
      </c>
      <c r="T37" s="57">
        <v>5.6098241318983444</v>
      </c>
      <c r="U37" s="57">
        <v>1.882641717784761</v>
      </c>
      <c r="V37" s="57">
        <v>1.6606546962761204</v>
      </c>
      <c r="W37" s="57">
        <v>3.8108461093270263</v>
      </c>
      <c r="X37" s="57">
        <v>5.5393156856587522</v>
      </c>
      <c r="Y37" s="218">
        <v>4.7458703077232656</v>
      </c>
    </row>
    <row r="38" spans="1:25" x14ac:dyDescent="0.3">
      <c r="A38" s="14"/>
      <c r="B38" s="16" t="s">
        <v>87</v>
      </c>
      <c r="C38" s="17">
        <v>54.985492000000001</v>
      </c>
      <c r="D38" s="18">
        <v>43.619025000000001</v>
      </c>
      <c r="E38" s="18">
        <v>52.975301000000002</v>
      </c>
      <c r="F38" s="18">
        <v>60.622259999999997</v>
      </c>
      <c r="G38" s="18">
        <v>67.024929</v>
      </c>
      <c r="H38" s="18">
        <v>69.327382999999998</v>
      </c>
      <c r="I38" s="18">
        <v>69.242951000000005</v>
      </c>
      <c r="J38" s="18">
        <v>72.896366999999998</v>
      </c>
      <c r="K38" s="18">
        <v>75.346250999999995</v>
      </c>
      <c r="L38" s="18">
        <v>79.822321000000002</v>
      </c>
      <c r="M38" s="18">
        <v>85.696005999999997</v>
      </c>
      <c r="N38" s="18">
        <v>86.836273000000006</v>
      </c>
      <c r="O38" s="18">
        <v>79.510688999999999</v>
      </c>
      <c r="P38" s="18">
        <v>92.478684999999999</v>
      </c>
      <c r="Q38" s="18">
        <v>108.934375</v>
      </c>
      <c r="R38" s="18">
        <v>113.029948</v>
      </c>
      <c r="S38" s="18">
        <v>111.30594399999998</v>
      </c>
      <c r="T38" s="18">
        <v>116.370575</v>
      </c>
      <c r="U38" s="18">
        <v>122.04421099377292</v>
      </c>
      <c r="V38" s="18">
        <v>129.81217285694052</v>
      </c>
      <c r="W38" s="18">
        <v>136.67275117524599</v>
      </c>
      <c r="X38" s="18">
        <v>143.7089215972639</v>
      </c>
      <c r="Y38" s="19">
        <v>150.80958793461068</v>
      </c>
    </row>
    <row r="39" spans="1:25" x14ac:dyDescent="0.3">
      <c r="A39" s="14"/>
      <c r="B39" s="55" t="s">
        <v>88</v>
      </c>
      <c r="C39" s="56">
        <v>4.379741205860066</v>
      </c>
      <c r="D39" s="57">
        <v>-20.67175646987026</v>
      </c>
      <c r="E39" s="57">
        <v>21.449988852341374</v>
      </c>
      <c r="F39" s="57">
        <v>14.434951488052894</v>
      </c>
      <c r="G39" s="57">
        <v>10.561580845055939</v>
      </c>
      <c r="H39" s="57">
        <v>3.4352203491330835</v>
      </c>
      <c r="I39" s="57">
        <v>-0.12178737512708038</v>
      </c>
      <c r="J39" s="57">
        <v>5.2762280452200772</v>
      </c>
      <c r="K39" s="57">
        <v>3.3607765391106437</v>
      </c>
      <c r="L39" s="57">
        <v>5.9406671740044548</v>
      </c>
      <c r="M39" s="57">
        <v>7.3584492738566265</v>
      </c>
      <c r="N39" s="57">
        <v>1.3305952671819998</v>
      </c>
      <c r="O39" s="57">
        <v>-8.4360875322228583</v>
      </c>
      <c r="P39" s="57">
        <v>16.309751761804002</v>
      </c>
      <c r="Q39" s="57">
        <v>17.794035458008505</v>
      </c>
      <c r="R39" s="57">
        <v>3.7596699847958881</v>
      </c>
      <c r="S39" s="57">
        <v>-1.5252630214427909</v>
      </c>
      <c r="T39" s="57">
        <v>4.5501891615060686</v>
      </c>
      <c r="U39" s="57">
        <v>4.8754902119998444</v>
      </c>
      <c r="V39" s="57">
        <v>6.3648753184728513</v>
      </c>
      <c r="W39" s="57">
        <v>5.2850038384814502</v>
      </c>
      <c r="X39" s="57">
        <v>5.1481881805363727</v>
      </c>
      <c r="Y39" s="218">
        <v>4.9410059295037945</v>
      </c>
    </row>
    <row r="40" spans="1:25" x14ac:dyDescent="0.3">
      <c r="A40" s="14"/>
      <c r="B40" s="16" t="s">
        <v>89</v>
      </c>
      <c r="C40" s="17">
        <v>56.394700000000007</v>
      </c>
      <c r="D40" s="18">
        <v>43.953546000000003</v>
      </c>
      <c r="E40" s="18">
        <v>53.625684999999997</v>
      </c>
      <c r="F40" s="18">
        <v>60.559206000000003</v>
      </c>
      <c r="G40" s="18">
        <v>63.450049</v>
      </c>
      <c r="H40" s="18">
        <v>65.703549999999993</v>
      </c>
      <c r="I40" s="18">
        <v>66.085750000000004</v>
      </c>
      <c r="J40" s="18">
        <v>71.319643999999997</v>
      </c>
      <c r="K40" s="18">
        <v>73.823196999999979</v>
      </c>
      <c r="L40" s="18">
        <v>78.751695999999995</v>
      </c>
      <c r="M40" s="18">
        <v>84.684284000000005</v>
      </c>
      <c r="N40" s="18">
        <v>86.868831</v>
      </c>
      <c r="O40" s="18">
        <v>78.508520000000004</v>
      </c>
      <c r="P40" s="18">
        <v>92.943067000000013</v>
      </c>
      <c r="Q40" s="18">
        <v>115.445457</v>
      </c>
      <c r="R40" s="18">
        <v>111.05797399999999</v>
      </c>
      <c r="S40" s="18">
        <v>111.625997</v>
      </c>
      <c r="T40" s="18">
        <v>116.58013399999999</v>
      </c>
      <c r="U40" s="18">
        <v>121.1009570474328</v>
      </c>
      <c r="V40" s="18">
        <v>127.65869850513164</v>
      </c>
      <c r="W40" s="18">
        <v>134.25931906622898</v>
      </c>
      <c r="X40" s="18">
        <v>141.00428084713232</v>
      </c>
      <c r="Y40" s="19">
        <v>147.91207214850496</v>
      </c>
    </row>
    <row r="41" spans="1:25" x14ac:dyDescent="0.3">
      <c r="A41" s="14"/>
      <c r="B41" s="55" t="s">
        <v>88</v>
      </c>
      <c r="C41" s="56">
        <v>7.2793338727353163</v>
      </c>
      <c r="D41" s="57">
        <v>-22.060856782640926</v>
      </c>
      <c r="E41" s="57">
        <v>22.005366756984746</v>
      </c>
      <c r="F41" s="57">
        <v>12.929477730680761</v>
      </c>
      <c r="G41" s="57">
        <v>4.7735814105620777</v>
      </c>
      <c r="H41" s="57">
        <v>3.5516142785011695</v>
      </c>
      <c r="I41" s="57">
        <v>0.58170372833736828</v>
      </c>
      <c r="J41" s="57">
        <v>7.9198526157303162</v>
      </c>
      <c r="K41" s="57">
        <v>3.510327393109236</v>
      </c>
      <c r="L41" s="57">
        <v>6.676084483309519</v>
      </c>
      <c r="M41" s="57">
        <v>7.5332828387594475</v>
      </c>
      <c r="N41" s="57">
        <v>2.5796368544605208</v>
      </c>
      <c r="O41" s="57">
        <v>-9.6240629737494707</v>
      </c>
      <c r="P41" s="57">
        <v>18.385962440764402</v>
      </c>
      <c r="Q41" s="57">
        <v>24.210939800383379</v>
      </c>
      <c r="R41" s="57">
        <v>-3.8004812956823564</v>
      </c>
      <c r="S41" s="57">
        <v>0.51146530009633651</v>
      </c>
      <c r="T41" s="57">
        <v>4.4381570002908877</v>
      </c>
      <c r="U41" s="57">
        <v>3.8778674310262939</v>
      </c>
      <c r="V41" s="57">
        <v>5.4151029170895093</v>
      </c>
      <c r="W41" s="57">
        <v>5.1705215848115493</v>
      </c>
      <c r="X41" s="57">
        <v>5.0238313644180632</v>
      </c>
      <c r="Y41" s="218">
        <v>4.8989940304448032</v>
      </c>
    </row>
    <row r="42" spans="1:25" x14ac:dyDescent="0.3">
      <c r="A42" s="36"/>
      <c r="B42" s="58"/>
      <c r="C42" s="157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19"/>
      <c r="T42" s="219"/>
      <c r="U42" s="251"/>
      <c r="V42" s="251"/>
      <c r="W42" s="251"/>
      <c r="X42" s="251"/>
      <c r="Y42" s="241"/>
    </row>
    <row r="43" spans="1:25" x14ac:dyDescent="0.3">
      <c r="A43" s="62"/>
      <c r="B43" s="63"/>
      <c r="C43" s="184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61"/>
      <c r="T43" s="61"/>
      <c r="U43" s="61"/>
      <c r="V43" s="61"/>
      <c r="W43" s="61"/>
      <c r="X43" s="61"/>
      <c r="Y43" s="242"/>
    </row>
    <row r="44" spans="1:25" x14ac:dyDescent="0.3">
      <c r="A44" s="14"/>
      <c r="B44" s="5" t="s">
        <v>91</v>
      </c>
      <c r="C44" s="158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220"/>
      <c r="T44" s="220"/>
      <c r="U44" s="57"/>
      <c r="V44" s="57"/>
      <c r="W44" s="57"/>
      <c r="X44" s="57"/>
      <c r="Y44" s="218"/>
    </row>
    <row r="45" spans="1:25" x14ac:dyDescent="0.3">
      <c r="A45" s="14"/>
      <c r="B45" s="64"/>
      <c r="C45" s="158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220"/>
      <c r="T45" s="220"/>
      <c r="U45" s="57"/>
      <c r="V45" s="57"/>
      <c r="W45" s="57"/>
      <c r="X45" s="57"/>
      <c r="Y45" s="218"/>
    </row>
    <row r="46" spans="1:25" x14ac:dyDescent="0.3">
      <c r="A46" s="14"/>
      <c r="B46" s="5" t="s">
        <v>92</v>
      </c>
      <c r="C46" s="32">
        <v>6.7968117851912675</v>
      </c>
      <c r="D46" s="33">
        <v>-7.4875911994780306</v>
      </c>
      <c r="E46" s="33">
        <v>6.6790030507054166</v>
      </c>
      <c r="F46" s="33">
        <v>0.21952561986422922</v>
      </c>
      <c r="G46" s="33">
        <v>-4.3099959064028592</v>
      </c>
      <c r="H46" s="33">
        <v>0.1642265469535393</v>
      </c>
      <c r="I46" s="33">
        <v>3.3090445025404001</v>
      </c>
      <c r="J46" s="33">
        <v>7.062916193974667</v>
      </c>
      <c r="K46" s="33">
        <v>1.6818313011576467</v>
      </c>
      <c r="L46" s="33">
        <v>2.948245331608943</v>
      </c>
      <c r="M46" s="33">
        <v>3.5383049137077482</v>
      </c>
      <c r="N46" s="33">
        <v>3.2377357756332534</v>
      </c>
      <c r="O46" s="33">
        <v>-3.9565632806724325</v>
      </c>
      <c r="P46" s="33">
        <v>6.3659466566274316</v>
      </c>
      <c r="Q46" s="33">
        <v>1.7797702562942375</v>
      </c>
      <c r="R46" s="33">
        <v>-5.037925132509713</v>
      </c>
      <c r="S46" s="18">
        <v>4.0672032500806452</v>
      </c>
      <c r="T46" s="18">
        <v>0.56166589247701482</v>
      </c>
      <c r="U46" s="18">
        <v>1.1195636929072399</v>
      </c>
      <c r="V46" s="18">
        <v>1.1391821337293655</v>
      </c>
      <c r="W46" s="18">
        <v>0.86677893419783814</v>
      </c>
      <c r="X46" s="18">
        <v>1.580211360762743</v>
      </c>
      <c r="Y46" s="19">
        <v>1.6070047854856107</v>
      </c>
    </row>
    <row r="47" spans="1:25" x14ac:dyDescent="0.3">
      <c r="A47" s="14"/>
      <c r="B47" s="16" t="s">
        <v>93</v>
      </c>
      <c r="C47" s="32">
        <v>4.023095127328415</v>
      </c>
      <c r="D47" s="33">
        <v>9.2929967441276878E-3</v>
      </c>
      <c r="E47" s="33">
        <v>0.79663919452950571</v>
      </c>
      <c r="F47" s="33">
        <v>-1.0164775381044469</v>
      </c>
      <c r="G47" s="33">
        <v>0.319324013964008</v>
      </c>
      <c r="H47" s="33">
        <v>-0.87791661863923998</v>
      </c>
      <c r="I47" s="33">
        <v>1.3460770770462283</v>
      </c>
      <c r="J47" s="33">
        <v>1.7280283738143412</v>
      </c>
      <c r="K47" s="33">
        <v>1.925456743232121</v>
      </c>
      <c r="L47" s="33">
        <v>3.2015333135093824</v>
      </c>
      <c r="M47" s="33">
        <v>2.2862703885197662</v>
      </c>
      <c r="N47" s="33">
        <v>1.5570099901024987</v>
      </c>
      <c r="O47" s="33">
        <v>0.23049455548610157</v>
      </c>
      <c r="P47" s="33">
        <v>1.762895167855357</v>
      </c>
      <c r="Q47" s="33">
        <v>2.7620991100697179</v>
      </c>
      <c r="R47" s="33">
        <v>-1.7082507567820611</v>
      </c>
      <c r="S47" s="18">
        <v>1.9516813772527861</v>
      </c>
      <c r="T47" s="18">
        <v>0.13274137228540878</v>
      </c>
      <c r="U47" s="18">
        <v>0.29449590718234619</v>
      </c>
      <c r="V47" s="18">
        <v>0.77934290631179726</v>
      </c>
      <c r="W47" s="18">
        <v>0.30083444697029837</v>
      </c>
      <c r="X47" s="18">
        <v>0.54641943998642961</v>
      </c>
      <c r="Y47" s="19">
        <v>0.70142461023129221</v>
      </c>
    </row>
    <row r="48" spans="1:25" x14ac:dyDescent="0.3">
      <c r="A48" s="14"/>
      <c r="B48" s="16" t="s">
        <v>94</v>
      </c>
      <c r="C48" s="32">
        <v>1.255823662626586</v>
      </c>
      <c r="D48" s="33">
        <v>1.2242814601260874</v>
      </c>
      <c r="E48" s="33">
        <v>0.52877033614681834</v>
      </c>
      <c r="F48" s="33">
        <v>-0.69895878771439701</v>
      </c>
      <c r="G48" s="33">
        <v>-8.4041216613957581E-2</v>
      </c>
      <c r="H48" s="33">
        <v>0.27342622715888387</v>
      </c>
      <c r="I48" s="33">
        <v>0.67581568583863649</v>
      </c>
      <c r="J48" s="33">
        <v>1.1022161501225682</v>
      </c>
      <c r="K48" s="33">
        <v>0.5179545192850411</v>
      </c>
      <c r="L48" s="33">
        <v>0.22421245255889707</v>
      </c>
      <c r="M48" s="33">
        <v>-5.0721124730145124E-2</v>
      </c>
      <c r="N48" s="33">
        <v>0.96462532734574746</v>
      </c>
      <c r="O48" s="33">
        <v>-0.19203197588068643</v>
      </c>
      <c r="P48" s="33">
        <v>0.78667134616841661</v>
      </c>
      <c r="Q48" s="33">
        <v>-0.60474201743286404</v>
      </c>
      <c r="R48" s="33">
        <v>-0.5055443457438068</v>
      </c>
      <c r="S48" s="18">
        <v>0.76315093324663508</v>
      </c>
      <c r="T48" s="18">
        <v>0.21680697703387411</v>
      </c>
      <c r="U48" s="18">
        <v>0.11378668387779026</v>
      </c>
      <c r="V48" s="18">
        <v>0.14364616025763799</v>
      </c>
      <c r="W48" s="18">
        <v>-4.8705150562494567E-2</v>
      </c>
      <c r="X48" s="18">
        <v>0.11321572632805633</v>
      </c>
      <c r="Y48" s="19">
        <v>0.15454593614549655</v>
      </c>
    </row>
    <row r="49" spans="1:25" x14ac:dyDescent="0.3">
      <c r="A49" s="14"/>
      <c r="B49" s="16" t="s">
        <v>95</v>
      </c>
      <c r="C49" s="32">
        <v>0.85902617909669365</v>
      </c>
      <c r="D49" s="33">
        <v>-4.7816495785080813</v>
      </c>
      <c r="E49" s="33">
        <v>1.7339109348602229</v>
      </c>
      <c r="F49" s="33">
        <v>2.8201361616952516</v>
      </c>
      <c r="G49" s="33">
        <v>-2.3971828123642838</v>
      </c>
      <c r="H49" s="33">
        <v>0.28724784437137646</v>
      </c>
      <c r="I49" s="33">
        <v>0.58812632533284637</v>
      </c>
      <c r="J49" s="33">
        <v>4.3320197424935794</v>
      </c>
      <c r="K49" s="33">
        <v>-2.2256797996711484</v>
      </c>
      <c r="L49" s="33">
        <v>1.2191322410985004E-2</v>
      </c>
      <c r="M49" s="33">
        <v>0.7110289806214648</v>
      </c>
      <c r="N49" s="33">
        <v>1.0395439396419965</v>
      </c>
      <c r="O49" s="33">
        <v>-2.0565742294065412</v>
      </c>
      <c r="P49" s="33">
        <v>1.0006787171788423</v>
      </c>
      <c r="Q49" s="33">
        <v>0.85408770651275701</v>
      </c>
      <c r="R49" s="33">
        <v>0.8138580818670802</v>
      </c>
      <c r="S49" s="18">
        <v>0.34271694578867656</v>
      </c>
      <c r="T49" s="18">
        <v>0.46106598243438535</v>
      </c>
      <c r="U49" s="18">
        <v>-1.9992939065852477E-2</v>
      </c>
      <c r="V49" s="18">
        <v>-0.20302673958681625</v>
      </c>
      <c r="W49" s="18">
        <v>0.29732218946488642</v>
      </c>
      <c r="X49" s="18">
        <v>0.62721818805852014</v>
      </c>
      <c r="Y49" s="19">
        <v>0.46478136761762778</v>
      </c>
    </row>
    <row r="50" spans="1:25" x14ac:dyDescent="0.3">
      <c r="A50" s="14"/>
      <c r="B50" s="16" t="s">
        <v>96</v>
      </c>
      <c r="C50" s="32">
        <v>0.65886681613958631</v>
      </c>
      <c r="D50" s="33">
        <v>-3.9395160778401652</v>
      </c>
      <c r="E50" s="33">
        <v>3.6196825851688672</v>
      </c>
      <c r="F50" s="33">
        <v>-0.8851742160121705</v>
      </c>
      <c r="G50" s="33">
        <v>-2.1480958913886399</v>
      </c>
      <c r="H50" s="33">
        <v>0.48146909406253258</v>
      </c>
      <c r="I50" s="33">
        <v>0.69902541432266885</v>
      </c>
      <c r="J50" s="33">
        <v>-9.9348072455815672E-2</v>
      </c>
      <c r="K50" s="33">
        <v>1.4640998383116355</v>
      </c>
      <c r="L50" s="33">
        <v>-0.48969175687031635</v>
      </c>
      <c r="M50" s="33">
        <v>0.59172666929665352</v>
      </c>
      <c r="N50" s="33">
        <v>-0.32344348145698082</v>
      </c>
      <c r="O50" s="33">
        <v>-1.9384516308713153</v>
      </c>
      <c r="P50" s="33">
        <v>2.81570142542482</v>
      </c>
      <c r="Q50" s="33">
        <v>-1.2316745428553655</v>
      </c>
      <c r="R50" s="33">
        <v>-3.6379881118509281</v>
      </c>
      <c r="S50" s="18">
        <v>1.0096539937925282</v>
      </c>
      <c r="T50" s="18">
        <v>-0.2489484392766356</v>
      </c>
      <c r="U50" s="18">
        <v>0.73127404091295589</v>
      </c>
      <c r="V50" s="18">
        <v>0.41921980674673859</v>
      </c>
      <c r="W50" s="18">
        <v>0.31732744832516357</v>
      </c>
      <c r="X50" s="18">
        <v>0.29335800638972975</v>
      </c>
      <c r="Y50" s="212">
        <v>0.286252871491188</v>
      </c>
    </row>
    <row r="51" spans="1:25" x14ac:dyDescent="0.3">
      <c r="A51" s="14"/>
      <c r="B51" s="65"/>
      <c r="C51" s="32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18"/>
      <c r="T51" s="18"/>
      <c r="U51" s="18"/>
      <c r="V51" s="18"/>
      <c r="W51" s="18"/>
      <c r="X51" s="18"/>
      <c r="Y51" s="19"/>
    </row>
    <row r="52" spans="1:25" x14ac:dyDescent="0.3">
      <c r="A52" s="14"/>
      <c r="B52" s="5" t="s">
        <v>97</v>
      </c>
      <c r="C52" s="32">
        <v>-1.0781294093663862</v>
      </c>
      <c r="D52" s="33">
        <v>3.0362075271058773</v>
      </c>
      <c r="E52" s="33">
        <v>-0.51713199231021145</v>
      </c>
      <c r="F52" s="33">
        <v>1.6456426103207584</v>
      </c>
      <c r="G52" s="33">
        <v>5.0668075892287172</v>
      </c>
      <c r="H52" s="33">
        <v>0.38750818263943376</v>
      </c>
      <c r="I52" s="33">
        <v>-0.54484890543968933</v>
      </c>
      <c r="J52" s="33">
        <v>-1.809748786816177</v>
      </c>
      <c r="K52" s="33">
        <v>0.21742941829955886</v>
      </c>
      <c r="L52" s="33">
        <v>-0.11987549449432415</v>
      </c>
      <c r="M52" s="33">
        <v>0.39877908318107258</v>
      </c>
      <c r="N52" s="33">
        <v>-0.87286706024193028</v>
      </c>
      <c r="O52" s="33">
        <v>1.38494618156521</v>
      </c>
      <c r="P52" s="33">
        <v>-0.7100878500719231</v>
      </c>
      <c r="Q52" s="33">
        <v>-1.1863111398216524</v>
      </c>
      <c r="R52" s="33">
        <v>6.3877034353282474</v>
      </c>
      <c r="S52" s="18">
        <v>-2.122302908532621</v>
      </c>
      <c r="T52" s="18">
        <v>0.35291849040996842</v>
      </c>
      <c r="U52" s="18">
        <v>-2.9854529201915496E-2</v>
      </c>
      <c r="V52" s="18">
        <v>0.88902154780300724</v>
      </c>
      <c r="W52" s="18">
        <v>0.72578279388624545</v>
      </c>
      <c r="X52" s="18">
        <v>0.48698172916761401</v>
      </c>
      <c r="Y52" s="19">
        <v>0.45263995260429979</v>
      </c>
    </row>
    <row r="53" spans="1:25" x14ac:dyDescent="0.3">
      <c r="A53" s="14"/>
      <c r="B53" s="5"/>
      <c r="C53" s="157"/>
      <c r="D53" s="246"/>
      <c r="E53" s="246"/>
      <c r="F53" s="246"/>
      <c r="G53" s="246"/>
      <c r="H53" s="246"/>
      <c r="I53" s="246"/>
      <c r="J53" s="246"/>
      <c r="K53" s="246"/>
      <c r="L53" s="246"/>
      <c r="M53" s="246"/>
      <c r="N53" s="246"/>
      <c r="O53" s="246"/>
      <c r="P53" s="246"/>
      <c r="Q53" s="246"/>
      <c r="R53" s="246"/>
      <c r="S53" s="219"/>
      <c r="T53" s="219"/>
      <c r="U53" s="251"/>
      <c r="V53" s="251"/>
      <c r="W53" s="251"/>
      <c r="X53" s="251"/>
      <c r="Y53" s="241"/>
    </row>
    <row r="54" spans="1:25" x14ac:dyDescent="0.3">
      <c r="A54" s="62"/>
      <c r="B54" s="66"/>
      <c r="C54" s="185"/>
      <c r="D54" s="51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30"/>
      <c r="V54" s="30"/>
      <c r="W54" s="30"/>
      <c r="X54" s="30"/>
      <c r="Y54" s="31"/>
    </row>
    <row r="55" spans="1:25" x14ac:dyDescent="0.3">
      <c r="A55" s="14"/>
      <c r="B55" s="4" t="s">
        <v>98</v>
      </c>
      <c r="C55" s="14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8"/>
      <c r="V55" s="18"/>
      <c r="W55" s="18"/>
      <c r="X55" s="18"/>
      <c r="Y55" s="19"/>
    </row>
    <row r="56" spans="1:25" x14ac:dyDescent="0.3">
      <c r="A56" s="14"/>
      <c r="B56" s="68"/>
      <c r="C56" s="14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8"/>
      <c r="V56" s="18"/>
      <c r="W56" s="18"/>
      <c r="X56" s="18"/>
      <c r="Y56" s="19"/>
    </row>
    <row r="57" spans="1:25" x14ac:dyDescent="0.3">
      <c r="A57" s="14"/>
      <c r="B57" s="4" t="s">
        <v>99</v>
      </c>
      <c r="C57" s="17">
        <v>2.3318841591099968</v>
      </c>
      <c r="D57" s="18">
        <v>-20.57167338026278</v>
      </c>
      <c r="E57" s="18">
        <v>8.3929033879741901</v>
      </c>
      <c r="F57" s="18">
        <v>12.166482915505901</v>
      </c>
      <c r="G57" s="18">
        <v>-8.4311027961098581</v>
      </c>
      <c r="H57" s="18">
        <v>0.70660165940398867</v>
      </c>
      <c r="I57" s="18">
        <v>-1.2357750403051675</v>
      </c>
      <c r="J57" s="18">
        <v>8.0715696138015378</v>
      </c>
      <c r="K57" s="18">
        <v>3.003948570840139</v>
      </c>
      <c r="L57" s="18">
        <v>-6.7020820957104321E-2</v>
      </c>
      <c r="M57" s="18">
        <v>1.1906285634424723</v>
      </c>
      <c r="N57" s="18">
        <v>5.1277128833011885</v>
      </c>
      <c r="O57" s="18">
        <v>-8.6631412479911916</v>
      </c>
      <c r="P57" s="18">
        <v>6.0674064921802859</v>
      </c>
      <c r="Q57" s="18">
        <v>4.4244351198741398</v>
      </c>
      <c r="R57" s="18">
        <v>0.76296281114007114</v>
      </c>
      <c r="S57" s="18">
        <v>1.417031549455221</v>
      </c>
      <c r="T57" s="18">
        <v>-3.1482068058581079</v>
      </c>
      <c r="U57" s="18">
        <v>-3.6687160875205347</v>
      </c>
      <c r="V57" s="18">
        <v>1.7204738283852601</v>
      </c>
      <c r="W57" s="18">
        <v>1.4980611392782917</v>
      </c>
      <c r="X57" s="18">
        <v>1.6755778121362692</v>
      </c>
      <c r="Y57" s="19">
        <v>2.4694389259182614</v>
      </c>
    </row>
    <row r="58" spans="1:25" x14ac:dyDescent="0.3">
      <c r="A58" s="14"/>
      <c r="B58" s="69" t="s">
        <v>100</v>
      </c>
      <c r="C58" s="17">
        <v>2.3318841591099968</v>
      </c>
      <c r="D58" s="18">
        <v>-20.57167338026278</v>
      </c>
      <c r="E58" s="18">
        <v>8.3929033879741901</v>
      </c>
      <c r="F58" s="18">
        <v>10.675035261233152</v>
      </c>
      <c r="G58" s="18">
        <v>-9.1627258721321656</v>
      </c>
      <c r="H58" s="18">
        <v>0.73797893078181231</v>
      </c>
      <c r="I58" s="18">
        <v>-0.65887422166172183</v>
      </c>
      <c r="J58" s="18">
        <v>7.0599069640072472</v>
      </c>
      <c r="K58" s="18">
        <v>2.3848389668130374</v>
      </c>
      <c r="L58" s="18">
        <v>-3.0908143414036271</v>
      </c>
      <c r="M58" s="18">
        <v>4.4004383515283951</v>
      </c>
      <c r="N58" s="18">
        <v>5.9116244999976555</v>
      </c>
      <c r="O58" s="18">
        <v>-11.113545261985415</v>
      </c>
      <c r="P58" s="18">
        <v>5.8204733900187069</v>
      </c>
      <c r="Q58" s="18">
        <v>5.1830715747361644</v>
      </c>
      <c r="R58" s="18">
        <v>-1.1106434022326721</v>
      </c>
      <c r="S58" s="18">
        <v>1.970631998498874</v>
      </c>
      <c r="T58" s="18">
        <v>-3.7927949641696248</v>
      </c>
      <c r="U58" s="18">
        <v>-3.4500215250305528</v>
      </c>
      <c r="V58" s="18">
        <v>4.4343244668707502</v>
      </c>
      <c r="W58" s="18">
        <v>1.7986829926852421</v>
      </c>
      <c r="X58" s="18">
        <v>1.0250845337357686</v>
      </c>
      <c r="Y58" s="19">
        <v>1.7311826271194153</v>
      </c>
    </row>
    <row r="59" spans="1:25" x14ac:dyDescent="0.3">
      <c r="A59" s="14"/>
      <c r="B59" s="15" t="s">
        <v>101</v>
      </c>
      <c r="C59" s="17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3.0356570857730256</v>
      </c>
      <c r="P59" s="18">
        <v>-0.21552127466090429</v>
      </c>
      <c r="Q59" s="18">
        <v>-0.31298597866490729</v>
      </c>
      <c r="R59" s="18">
        <v>2.4699653121723504</v>
      </c>
      <c r="S59" s="18">
        <v>-2.9348653904058235</v>
      </c>
      <c r="T59" s="18">
        <v>0.29505587923061105</v>
      </c>
      <c r="U59" s="18">
        <v>-0.22431523277514662</v>
      </c>
      <c r="V59" s="18">
        <v>2.1464317763520799E-2</v>
      </c>
      <c r="W59" s="18">
        <v>0.16225823972703871</v>
      </c>
      <c r="X59" s="18">
        <v>0.74222589978084419</v>
      </c>
      <c r="Y59" s="19">
        <v>0.74773356224919274</v>
      </c>
    </row>
    <row r="60" spans="1:25" x14ac:dyDescent="0.3">
      <c r="A60" s="14"/>
      <c r="B60" s="15" t="s">
        <v>102</v>
      </c>
      <c r="C60" s="17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3.5679139710402702E-6</v>
      </c>
      <c r="Q60" s="18">
        <v>6.5827005403279852E-5</v>
      </c>
      <c r="R60" s="18">
        <v>0.33000043509450949</v>
      </c>
      <c r="S60" s="18">
        <v>0.56810088231583977</v>
      </c>
      <c r="T60" s="18">
        <v>0.38418259205660521</v>
      </c>
      <c r="U60" s="18">
        <v>2.9302306615230807E-2</v>
      </c>
      <c r="V60" s="18">
        <v>-1.0801350046825102</v>
      </c>
      <c r="W60" s="18">
        <v>-5.6361498296638918E-2</v>
      </c>
      <c r="X60" s="18">
        <v>-9.1732621380347948E-2</v>
      </c>
      <c r="Y60" s="19">
        <v>-9.4772634503521146E-3</v>
      </c>
    </row>
    <row r="61" spans="1:25" x14ac:dyDescent="0.3">
      <c r="A61" s="14"/>
      <c r="B61" s="69" t="s">
        <v>12</v>
      </c>
      <c r="C61" s="17">
        <v>0</v>
      </c>
      <c r="D61" s="18">
        <v>0</v>
      </c>
      <c r="E61" s="18">
        <v>0</v>
      </c>
      <c r="F61" s="18">
        <v>1.4914476542727557</v>
      </c>
      <c r="G61" s="18">
        <v>0.73162307602230281</v>
      </c>
      <c r="H61" s="18">
        <v>-3.1377271377829703E-2</v>
      </c>
      <c r="I61" s="18">
        <v>-0.57690081864343756</v>
      </c>
      <c r="J61" s="18">
        <v>1.0116626497942971</v>
      </c>
      <c r="K61" s="18">
        <v>0.61910960402709936</v>
      </c>
      <c r="L61" s="18">
        <v>-1.0229695800408187</v>
      </c>
      <c r="M61" s="18">
        <v>-1.0703254116620604</v>
      </c>
      <c r="N61" s="18">
        <v>-0.60124652069395312</v>
      </c>
      <c r="O61" s="18">
        <v>-6.0448630832378066E-2</v>
      </c>
      <c r="P61" s="18">
        <v>0.23668423966099034</v>
      </c>
      <c r="Q61" s="18">
        <v>0.40553290930529645</v>
      </c>
      <c r="R61" s="18">
        <v>-0.47034733882511515</v>
      </c>
      <c r="S61" s="18">
        <v>-0.38301015918858183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9">
        <v>0</v>
      </c>
    </row>
    <row r="62" spans="1:25" x14ac:dyDescent="0.3">
      <c r="A62" s="14"/>
      <c r="B62" s="69" t="s">
        <v>13</v>
      </c>
      <c r="C62" s="17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1.9851072169885848</v>
      </c>
      <c r="T62" s="18">
        <v>-0.1707126101759559</v>
      </c>
      <c r="U62" s="18">
        <v>-1.7155090939087222E-2</v>
      </c>
      <c r="V62" s="18">
        <v>-1.3251831180571585</v>
      </c>
      <c r="W62" s="18">
        <v>-0.40651859483734187</v>
      </c>
      <c r="X62" s="18">
        <v>0</v>
      </c>
      <c r="Y62" s="19">
        <v>0</v>
      </c>
    </row>
    <row r="63" spans="1:25" x14ac:dyDescent="0.3">
      <c r="A63" s="14"/>
      <c r="B63" s="69"/>
      <c r="C63" s="17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9"/>
    </row>
    <row r="64" spans="1:25" x14ac:dyDescent="0.3">
      <c r="A64" s="14"/>
      <c r="B64" s="4" t="s">
        <v>103</v>
      </c>
      <c r="C64" s="17">
        <v>1.0749323190340883</v>
      </c>
      <c r="D64" s="18">
        <v>1.249294521244847</v>
      </c>
      <c r="E64" s="18">
        <v>-0.18628964160502945</v>
      </c>
      <c r="F64" s="18">
        <v>1.0065646864807032</v>
      </c>
      <c r="G64" s="18">
        <v>-1.7164800959301865</v>
      </c>
      <c r="H64" s="18">
        <v>0.66791615905556756</v>
      </c>
      <c r="I64" s="18">
        <v>4.0313960663464012</v>
      </c>
      <c r="J64" s="18">
        <v>12.502897700619004</v>
      </c>
      <c r="K64" s="18">
        <v>-12.224681395300831</v>
      </c>
      <c r="L64" s="18">
        <v>0.12373951446664351</v>
      </c>
      <c r="M64" s="18">
        <v>2.2106561153164486</v>
      </c>
      <c r="N64" s="18">
        <v>-0.12313817645606827</v>
      </c>
      <c r="O64" s="18">
        <v>-0.98032437080014301</v>
      </c>
      <c r="P64" s="18">
        <v>-1.008602668135187</v>
      </c>
      <c r="Q64" s="18">
        <v>-8.2179511907706518E-2</v>
      </c>
      <c r="R64" s="18">
        <v>3.2153022283231318</v>
      </c>
      <c r="S64" s="18">
        <v>0.24036124820711169</v>
      </c>
      <c r="T64" s="18">
        <v>5.3725989855025391</v>
      </c>
      <c r="U64" s="18">
        <v>3.5736018799842673</v>
      </c>
      <c r="V64" s="18">
        <v>-2.694666070398692</v>
      </c>
      <c r="W64" s="18">
        <v>-3.124994837626216E-2</v>
      </c>
      <c r="X64" s="18">
        <v>1.4219495085803211</v>
      </c>
      <c r="Y64" s="19">
        <v>-0.19707583333904793</v>
      </c>
    </row>
    <row r="65" spans="1:25" x14ac:dyDescent="0.3">
      <c r="A65" s="14"/>
      <c r="B65" s="15" t="s">
        <v>100</v>
      </c>
      <c r="C65" s="17">
        <v>1.0749323190340883</v>
      </c>
      <c r="D65" s="18">
        <v>1.249294521244847</v>
      </c>
      <c r="E65" s="18">
        <v>-0.18628964160502945</v>
      </c>
      <c r="F65" s="18">
        <v>1.0065646864807032</v>
      </c>
      <c r="G65" s="18">
        <v>-1.7164800959301865</v>
      </c>
      <c r="H65" s="18">
        <v>0.66791615905556756</v>
      </c>
      <c r="I65" s="18">
        <v>4.0313960663464012</v>
      </c>
      <c r="J65" s="18">
        <v>12.502897700619004</v>
      </c>
      <c r="K65" s="18">
        <v>-12.224681395300831</v>
      </c>
      <c r="L65" s="18">
        <v>0.12373951446664351</v>
      </c>
      <c r="M65" s="18">
        <v>2.2106561153164486</v>
      </c>
      <c r="N65" s="18">
        <v>-0.12313817645606827</v>
      </c>
      <c r="O65" s="18">
        <v>-3.9430656664291499</v>
      </c>
      <c r="P65" s="18">
        <v>-1.1008942362922371</v>
      </c>
      <c r="Q65" s="18">
        <v>-0.44512091306986767</v>
      </c>
      <c r="R65" s="18">
        <v>-2.2523448559359811</v>
      </c>
      <c r="S65" s="18">
        <v>6.241250408667093</v>
      </c>
      <c r="T65" s="18">
        <v>1.5633573261070919</v>
      </c>
      <c r="U65" s="18">
        <v>2.3473710007689781</v>
      </c>
      <c r="V65" s="18">
        <v>1.6529461180381535</v>
      </c>
      <c r="W65" s="18">
        <v>7.5306481049814064E-2</v>
      </c>
      <c r="X65" s="18">
        <v>0.91036076137798994</v>
      </c>
      <c r="Y65" s="19">
        <v>-1.0413792247101117</v>
      </c>
    </row>
    <row r="66" spans="1:25" x14ac:dyDescent="0.3">
      <c r="A66" s="14"/>
      <c r="B66" s="15" t="s">
        <v>101</v>
      </c>
      <c r="C66" s="17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2.9627412956290087</v>
      </c>
      <c r="P66" s="18">
        <v>9.2291568157047241E-2</v>
      </c>
      <c r="Q66" s="18">
        <v>0.35767114066653066</v>
      </c>
      <c r="R66" s="18">
        <v>5.1517258945239268</v>
      </c>
      <c r="S66" s="18">
        <v>-7.6197338912254251</v>
      </c>
      <c r="T66" s="18">
        <v>1.256610650591248</v>
      </c>
      <c r="U66" s="18">
        <v>0.41392624855793025</v>
      </c>
      <c r="V66" s="18">
        <v>2.6567149023691571E-2</v>
      </c>
      <c r="W66" s="18">
        <v>0.19128588610639427</v>
      </c>
      <c r="X66" s="18">
        <v>0.87500849984283213</v>
      </c>
      <c r="Y66" s="19">
        <v>0.88150147115452182</v>
      </c>
    </row>
    <row r="67" spans="1:25" x14ac:dyDescent="0.3">
      <c r="A67" s="14"/>
      <c r="B67" s="15" t="s">
        <v>102</v>
      </c>
      <c r="C67" s="17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5.270260495631408E-3</v>
      </c>
      <c r="R67" s="18">
        <v>0.31592118973518446</v>
      </c>
      <c r="S67" s="18">
        <v>1.6188447307654417</v>
      </c>
      <c r="T67" s="18">
        <v>2.5526310088042004</v>
      </c>
      <c r="U67" s="18">
        <v>0.81230463065736003</v>
      </c>
      <c r="V67" s="18">
        <v>-4.3741793374605358</v>
      </c>
      <c r="W67" s="18">
        <v>-0.29784231553246726</v>
      </c>
      <c r="X67" s="18">
        <v>-0.36341975264050541</v>
      </c>
      <c r="Y67" s="19">
        <v>-3.7198079783460153E-2</v>
      </c>
    </row>
    <row r="68" spans="1:25" x14ac:dyDescent="0.3">
      <c r="A68" s="36"/>
      <c r="B68" s="35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79"/>
      <c r="T68" s="79"/>
      <c r="U68" s="79"/>
      <c r="V68" s="79"/>
      <c r="W68" s="79"/>
      <c r="X68" s="79"/>
      <c r="Y68" s="198"/>
    </row>
    <row r="69" spans="1:25" x14ac:dyDescent="0.3">
      <c r="O69" s="119"/>
      <c r="P69" s="119"/>
      <c r="Q69" s="119"/>
      <c r="R69" s="119"/>
      <c r="S69" s="207"/>
      <c r="T69" s="207"/>
    </row>
  </sheetData>
  <mergeCells count="2"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9"/>
  <sheetViews>
    <sheetView zoomScaleNormal="100" workbookViewId="0">
      <pane xSplit="2" ySplit="6" topLeftCell="C7" activePane="bottomRight" state="frozen"/>
      <selection activeCell="AM6" sqref="AM6"/>
      <selection pane="topRight" activeCell="AM6" sqref="AM6"/>
      <selection pane="bottomLeft" activeCell="AM6" sqref="AM6"/>
      <selection pane="bottomRight" activeCell="C6" sqref="C6:Y6"/>
    </sheetView>
  </sheetViews>
  <sheetFormatPr defaultColWidth="9.125" defaultRowHeight="15.6" x14ac:dyDescent="0.3"/>
  <cols>
    <col min="1" max="1" width="5.75" style="93" customWidth="1"/>
    <col min="2" max="2" width="75.75" style="93" customWidth="1"/>
    <col min="3" max="18" width="11.125" style="93" customWidth="1"/>
    <col min="19" max="20" width="11.125" style="99" customWidth="1"/>
    <col min="21" max="21" width="10" style="99" customWidth="1"/>
    <col min="22" max="22" width="10" style="93" customWidth="1"/>
    <col min="23" max="16384" width="9.125" style="93"/>
  </cols>
  <sheetData>
    <row r="1" spans="1:25" x14ac:dyDescent="0.3">
      <c r="A1" s="375" t="str">
        <f>'Summary indicators'!A1:Q1</f>
        <v>76th meeting of the Macroeconomic Forecast Committee, September 15 2026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</row>
    <row r="2" spans="1:25" ht="17.399999999999999" x14ac:dyDescent="0.3">
      <c r="A2" s="376" t="s">
        <v>49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</row>
    <row r="3" spans="1:25" x14ac:dyDescent="0.3">
      <c r="A3" s="377" t="s">
        <v>16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377"/>
    </row>
    <row r="4" spans="1:25" x14ac:dyDescent="0.3">
      <c r="A4" s="168"/>
      <c r="B4" s="159"/>
      <c r="C4" s="168"/>
      <c r="D4" s="107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221"/>
      <c r="T4" s="221"/>
      <c r="U4" s="221"/>
      <c r="V4" s="221"/>
      <c r="W4" s="221"/>
      <c r="X4" s="221"/>
      <c r="Y4" s="222"/>
    </row>
    <row r="5" spans="1:25" x14ac:dyDescent="0.3">
      <c r="A5" s="131"/>
      <c r="B5" s="315"/>
      <c r="C5" s="160">
        <v>2008</v>
      </c>
      <c r="D5" s="132">
        <v>2009</v>
      </c>
      <c r="E5" s="132">
        <v>2010</v>
      </c>
      <c r="F5" s="132">
        <v>2011</v>
      </c>
      <c r="G5" s="132">
        <v>2012</v>
      </c>
      <c r="H5" s="132">
        <v>2013</v>
      </c>
      <c r="I5" s="132">
        <v>2014</v>
      </c>
      <c r="J5" s="132">
        <v>2015</v>
      </c>
      <c r="K5" s="132">
        <v>2016</v>
      </c>
      <c r="L5" s="132">
        <v>2017</v>
      </c>
      <c r="M5" s="132">
        <v>2018</v>
      </c>
      <c r="N5" s="132">
        <v>2019</v>
      </c>
      <c r="O5" s="132">
        <v>2020</v>
      </c>
      <c r="P5" s="132">
        <v>2021</v>
      </c>
      <c r="Q5" s="132">
        <v>2022</v>
      </c>
      <c r="R5" s="132">
        <v>2023</v>
      </c>
      <c r="S5" s="200">
        <v>2024</v>
      </c>
      <c r="T5" s="200">
        <v>2025</v>
      </c>
      <c r="U5" s="200">
        <v>2026</v>
      </c>
      <c r="V5" s="200">
        <v>2027</v>
      </c>
      <c r="W5" s="200">
        <v>2028</v>
      </c>
      <c r="X5" s="200">
        <v>2029</v>
      </c>
      <c r="Y5" s="223">
        <v>2030</v>
      </c>
    </row>
    <row r="6" spans="1:25" x14ac:dyDescent="0.3">
      <c r="A6" s="131"/>
      <c r="B6" s="132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3">
      <c r="A7" s="168"/>
      <c r="B7" s="169"/>
      <c r="C7" s="170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205"/>
      <c r="T7" s="205"/>
      <c r="U7" s="205"/>
      <c r="V7" s="205"/>
      <c r="W7" s="205"/>
      <c r="X7" s="205"/>
      <c r="Y7" s="206"/>
    </row>
    <row r="8" spans="1:25" x14ac:dyDescent="0.3">
      <c r="A8" s="131"/>
      <c r="B8" s="93" t="s">
        <v>104</v>
      </c>
      <c r="C8" s="144">
        <v>5.1204697039435532</v>
      </c>
      <c r="D8" s="145">
        <v>-4.7009154538261484</v>
      </c>
      <c r="E8" s="145">
        <v>8.9414557429604571</v>
      </c>
      <c r="F8" s="145">
        <v>2.4070766144419276</v>
      </c>
      <c r="G8" s="145">
        <v>2.8769328243178682</v>
      </c>
      <c r="H8" s="145">
        <v>2.0345836147824592</v>
      </c>
      <c r="I8" s="145">
        <v>1.1461847361775801</v>
      </c>
      <c r="J8" s="145">
        <v>2.9464903466588588</v>
      </c>
      <c r="K8" s="145">
        <v>-0.81118418915727686</v>
      </c>
      <c r="L8" s="145">
        <v>1.8437049791860671</v>
      </c>
      <c r="M8" s="145">
        <v>4.1643171627234521</v>
      </c>
      <c r="N8" s="145">
        <v>3.6486268216298523</v>
      </c>
      <c r="O8" s="145">
        <v>1.6778117859548747</v>
      </c>
      <c r="P8" s="145">
        <v>8.6587797165109457</v>
      </c>
      <c r="Q8" s="145">
        <v>6.0431139728464034</v>
      </c>
      <c r="R8" s="145">
        <v>12.036941629858845</v>
      </c>
      <c r="S8" s="162">
        <v>5.5615771007910819</v>
      </c>
      <c r="T8" s="162">
        <v>5.1678718427199843</v>
      </c>
      <c r="U8" s="162">
        <v>5.2392523027575688</v>
      </c>
      <c r="V8" s="162">
        <v>4.6146702390365002</v>
      </c>
      <c r="W8" s="162">
        <v>4.5236287138223918</v>
      </c>
      <c r="X8" s="162">
        <v>4.4400514811199443</v>
      </c>
      <c r="Y8" s="204">
        <v>4.1351804984738116</v>
      </c>
    </row>
    <row r="9" spans="1:25" x14ac:dyDescent="0.3">
      <c r="A9" s="131"/>
      <c r="C9" s="144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62"/>
      <c r="T9" s="162"/>
      <c r="U9" s="162"/>
      <c r="V9" s="162"/>
      <c r="W9" s="162"/>
      <c r="X9" s="162"/>
      <c r="Y9" s="204"/>
    </row>
    <row r="10" spans="1:25" x14ac:dyDescent="0.3">
      <c r="A10" s="131"/>
      <c r="B10" s="93" t="s">
        <v>105</v>
      </c>
      <c r="C10" s="144">
        <v>2.0732142351446603</v>
      </c>
      <c r="D10" s="145">
        <v>-3.6189685556438866</v>
      </c>
      <c r="E10" s="145">
        <v>8.4312557241096329</v>
      </c>
      <c r="F10" s="145">
        <v>0.77475681987795308</v>
      </c>
      <c r="G10" s="145">
        <v>1.5177298157958541</v>
      </c>
      <c r="H10" s="145">
        <v>1.4925506008310885</v>
      </c>
      <c r="I10" s="145">
        <v>1.2804852106641951</v>
      </c>
      <c r="J10" s="145">
        <v>3.1380102342813077</v>
      </c>
      <c r="K10" s="145">
        <v>-0.42192418783575381</v>
      </c>
      <c r="L10" s="145">
        <v>0.65410174624103146</v>
      </c>
      <c r="M10" s="145">
        <v>2.0132171109649599</v>
      </c>
      <c r="N10" s="145">
        <v>1.2181682341075861</v>
      </c>
      <c r="O10" s="145">
        <v>-0.71280500683025272</v>
      </c>
      <c r="P10" s="145">
        <v>6.2739039272032171</v>
      </c>
      <c r="Q10" s="145">
        <v>-1.202565938795086</v>
      </c>
      <c r="R10" s="145">
        <v>1.8290015402746107</v>
      </c>
      <c r="S10" s="162">
        <v>2.0967234641923183</v>
      </c>
      <c r="T10" s="162">
        <v>0.94170082057072335</v>
      </c>
      <c r="U10" s="162">
        <v>0.74464750350724529</v>
      </c>
      <c r="V10" s="162">
        <v>1.7606016677492065</v>
      </c>
      <c r="W10" s="162">
        <v>1.7809720137589968</v>
      </c>
      <c r="X10" s="162">
        <v>2.2062812014507882</v>
      </c>
      <c r="Y10" s="204">
        <v>2.2132722250694403</v>
      </c>
    </row>
    <row r="11" spans="1:25" x14ac:dyDescent="0.3">
      <c r="A11" s="131"/>
      <c r="C11" s="144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62"/>
      <c r="T11" s="162"/>
      <c r="U11" s="162"/>
      <c r="V11" s="162"/>
      <c r="W11" s="162"/>
      <c r="X11" s="162"/>
      <c r="Y11" s="204"/>
    </row>
    <row r="12" spans="1:25" x14ac:dyDescent="0.3">
      <c r="A12" s="131"/>
      <c r="B12" s="93" t="s">
        <v>106</v>
      </c>
      <c r="C12" s="161">
        <v>4.5067158139812324</v>
      </c>
      <c r="D12" s="162">
        <v>6.4108191576383922</v>
      </c>
      <c r="E12" s="162">
        <v>-2.6748249510999633</v>
      </c>
      <c r="F12" s="162">
        <v>1.3096166875952164</v>
      </c>
      <c r="G12" s="162">
        <v>0.97503802756928604</v>
      </c>
      <c r="H12" s="162">
        <v>1.1402030073896396</v>
      </c>
      <c r="I12" s="162">
        <v>0.60564978491550736</v>
      </c>
      <c r="J12" s="162">
        <v>0.38916126906161086</v>
      </c>
      <c r="K12" s="162">
        <v>2.6707415436976634</v>
      </c>
      <c r="L12" s="162">
        <v>4.5429743620530205</v>
      </c>
      <c r="M12" s="162">
        <v>3.8325014519791978</v>
      </c>
      <c r="N12" s="162">
        <v>5.4251925136946433</v>
      </c>
      <c r="O12" s="162">
        <v>4.5686650283140562</v>
      </c>
      <c r="P12" s="162">
        <v>0.6293912686180736</v>
      </c>
      <c r="Q12" s="162">
        <v>7.1868643089255446</v>
      </c>
      <c r="R12" s="162">
        <v>8.3839808466259491</v>
      </c>
      <c r="S12" s="162">
        <v>5.5074451346426301</v>
      </c>
      <c r="T12" s="162">
        <v>5.2525723974326644</v>
      </c>
      <c r="U12" s="162">
        <v>3.6690519467792448</v>
      </c>
      <c r="V12" s="162">
        <v>3.1050833270577227</v>
      </c>
      <c r="W12" s="162">
        <v>2.2586854128083145</v>
      </c>
      <c r="X12" s="162">
        <v>2.8191437281668952</v>
      </c>
      <c r="Y12" s="204">
        <v>2.1002486168045342</v>
      </c>
    </row>
    <row r="13" spans="1:25" x14ac:dyDescent="0.3">
      <c r="A13" s="131"/>
      <c r="C13" s="161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204"/>
    </row>
    <row r="14" spans="1:25" x14ac:dyDescent="0.3">
      <c r="A14" s="131"/>
      <c r="B14" s="82" t="s">
        <v>107</v>
      </c>
      <c r="C14" s="161">
        <v>1.1885393645789444</v>
      </c>
      <c r="D14" s="162">
        <v>0.19238522761755306</v>
      </c>
      <c r="E14" s="162">
        <v>0.10590761558904038</v>
      </c>
      <c r="F14" s="162">
        <v>0.9786014308371227</v>
      </c>
      <c r="G14" s="162">
        <v>0.63680763407143459</v>
      </c>
      <c r="H14" s="162">
        <v>0.54137638061113602</v>
      </c>
      <c r="I14" s="162">
        <v>0.97777878516389638</v>
      </c>
      <c r="J14" s="162">
        <v>1.2990969147528064</v>
      </c>
      <c r="K14" s="162">
        <v>1.3801127059309248</v>
      </c>
      <c r="L14" s="162">
        <v>1.2524269563783719</v>
      </c>
      <c r="M14" s="162">
        <v>1.1256966792466239</v>
      </c>
      <c r="N14" s="162">
        <v>0.72951675959678219</v>
      </c>
      <c r="O14" s="162">
        <v>0.17480332239940832</v>
      </c>
      <c r="P14" s="162">
        <v>9.4738926090376374E-2</v>
      </c>
      <c r="Q14" s="162">
        <v>0.11479568435097676</v>
      </c>
      <c r="R14" s="162">
        <v>-6.0915192357924308E-2</v>
      </c>
      <c r="S14" s="162">
        <v>4.4830957481623024E-2</v>
      </c>
      <c r="T14" s="162">
        <v>0.15117128227890575</v>
      </c>
      <c r="U14" s="162">
        <v>0.18373862956031495</v>
      </c>
      <c r="V14" s="162">
        <v>-4.9051122869758768E-2</v>
      </c>
      <c r="W14" s="162">
        <v>-8.1361892453879481E-2</v>
      </c>
      <c r="X14" s="162">
        <v>-0.26155656558550788</v>
      </c>
      <c r="Y14" s="204">
        <v>-0.33813668296702737</v>
      </c>
    </row>
    <row r="15" spans="1:25" x14ac:dyDescent="0.3">
      <c r="A15" s="131"/>
      <c r="B15" s="71"/>
      <c r="C15" s="163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224"/>
      <c r="T15" s="224"/>
      <c r="U15" s="224"/>
      <c r="V15" s="224"/>
      <c r="W15" s="224"/>
      <c r="X15" s="224"/>
      <c r="Y15" s="225"/>
    </row>
    <row r="16" spans="1:25" x14ac:dyDescent="0.3">
      <c r="A16" s="131"/>
      <c r="B16" s="82" t="s">
        <v>108</v>
      </c>
      <c r="C16" s="144">
        <v>5.3267253017095229</v>
      </c>
      <c r="D16" s="145">
        <v>2.570777126267898</v>
      </c>
      <c r="E16" s="145">
        <v>1.9091279931777283</v>
      </c>
      <c r="F16" s="145">
        <v>2.4625873756909167</v>
      </c>
      <c r="G16" s="145">
        <v>2.5726173374085448</v>
      </c>
      <c r="H16" s="145">
        <v>1.6991227660471564</v>
      </c>
      <c r="I16" s="145">
        <v>1.8983617450161194</v>
      </c>
      <c r="J16" s="145">
        <v>3.2877144186769902</v>
      </c>
      <c r="K16" s="145">
        <v>2.5401864354208215</v>
      </c>
      <c r="L16" s="145">
        <v>1.9008233947840569</v>
      </c>
      <c r="M16" s="145">
        <v>2.4171106559418121</v>
      </c>
      <c r="N16" s="145">
        <v>1.7721284247523394</v>
      </c>
      <c r="O16" s="145">
        <v>2.1691975061164603</v>
      </c>
      <c r="P16" s="145">
        <v>1.9269802137188652</v>
      </c>
      <c r="Q16" s="145">
        <v>1.2578453434794357</v>
      </c>
      <c r="R16" s="145">
        <v>2.1196338265492054</v>
      </c>
      <c r="S16" s="162">
        <v>1.929756583978115</v>
      </c>
      <c r="T16" s="162">
        <v>1.8767727365428089</v>
      </c>
      <c r="U16" s="162">
        <v>2.0407902213559481</v>
      </c>
      <c r="V16" s="162">
        <v>1.825471518430466</v>
      </c>
      <c r="W16" s="162">
        <v>1.7614323346737404</v>
      </c>
      <c r="X16" s="162">
        <v>1.774586184800242</v>
      </c>
      <c r="Y16" s="204">
        <v>1.8238889660367574</v>
      </c>
    </row>
    <row r="17" spans="1:25" x14ac:dyDescent="0.3">
      <c r="A17" s="131"/>
      <c r="B17" s="165"/>
      <c r="C17" s="163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224"/>
      <c r="T17" s="224"/>
      <c r="U17" s="224"/>
      <c r="V17" s="224"/>
      <c r="W17" s="224"/>
      <c r="X17" s="224"/>
      <c r="Y17" s="225"/>
    </row>
    <row r="18" spans="1:25" x14ac:dyDescent="0.3">
      <c r="A18" s="131"/>
      <c r="B18" s="82" t="s">
        <v>109</v>
      </c>
      <c r="C18" s="144">
        <v>2.8242478800661441</v>
      </c>
      <c r="D18" s="145">
        <v>-5.2718246820663062</v>
      </c>
      <c r="E18" s="145">
        <v>-0.73433916563631074</v>
      </c>
      <c r="F18" s="145">
        <v>-0.63761682610494752</v>
      </c>
      <c r="G18" s="145">
        <v>-1.6096580724673681</v>
      </c>
      <c r="H18" s="145">
        <v>-2.5730589668002457</v>
      </c>
      <c r="I18" s="145">
        <v>-1.7989949545695105</v>
      </c>
      <c r="J18" s="145">
        <v>-2.8677852008107685E-3</v>
      </c>
      <c r="K18" s="145">
        <v>-0.58054474574142922</v>
      </c>
      <c r="L18" s="145">
        <v>0.36964963430448083</v>
      </c>
      <c r="M18" s="145">
        <v>1.9817727676401553</v>
      </c>
      <c r="N18" s="145">
        <v>2.486581179776981</v>
      </c>
      <c r="O18" s="145">
        <v>-2.2828990202278243</v>
      </c>
      <c r="P18" s="145">
        <v>1.2919660962851243</v>
      </c>
      <c r="Q18" s="145">
        <v>0.57847204056795665</v>
      </c>
      <c r="R18" s="145">
        <v>0.57158015045386534</v>
      </c>
      <c r="S18" s="162">
        <v>0.58037919461952914</v>
      </c>
      <c r="T18" s="162">
        <v>-0.47536719968529484</v>
      </c>
      <c r="U18" s="162">
        <v>-1.723905364210887</v>
      </c>
      <c r="V18" s="162">
        <v>-1.7358006938391513</v>
      </c>
      <c r="W18" s="162">
        <v>-1.9188091686110242</v>
      </c>
      <c r="X18" s="162">
        <v>-1.6380455637979074</v>
      </c>
      <c r="Y18" s="204">
        <v>-1.4103804751614546</v>
      </c>
    </row>
    <row r="19" spans="1:25" x14ac:dyDescent="0.3">
      <c r="A19" s="134"/>
      <c r="B19" s="166"/>
      <c r="C19" s="146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226"/>
      <c r="T19" s="226"/>
      <c r="U19" s="226"/>
      <c r="V19" s="226"/>
      <c r="W19" s="226"/>
      <c r="X19" s="226"/>
      <c r="Y19" s="227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83"/>
  <sheetViews>
    <sheetView showGridLines="0" zoomScaleNormal="100" workbookViewId="0">
      <pane xSplit="2" ySplit="6" topLeftCell="I31" activePane="bottomRight" state="frozen"/>
      <selection pane="topRight" activeCell="C1" sqref="C1"/>
      <selection pane="bottomLeft" activeCell="A7" sqref="A7"/>
      <selection pane="bottomRight" activeCell="Q51" sqref="Q51:Y52"/>
    </sheetView>
  </sheetViews>
  <sheetFormatPr defaultColWidth="9.125" defaultRowHeight="15.6" x14ac:dyDescent="0.3"/>
  <cols>
    <col min="1" max="1" width="5.75" style="7" customWidth="1"/>
    <col min="2" max="2" width="75.75" style="7" customWidth="1"/>
    <col min="3" max="18" width="11.125" style="7" customWidth="1"/>
    <col min="19" max="20" width="11.125" style="23" customWidth="1"/>
    <col min="21" max="21" width="10.125" style="23" customWidth="1"/>
    <col min="22" max="22" width="10.125" style="7" customWidth="1"/>
    <col min="23" max="16384" width="9.125" style="7"/>
  </cols>
  <sheetData>
    <row r="1" spans="1:25" x14ac:dyDescent="0.3">
      <c r="A1" s="371" t="str">
        <f>'Summary indicators'!A1:Q1</f>
        <v>76th meeting of the Macroeconomic Forecast Committee, September 15 2026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</row>
    <row r="2" spans="1:25" ht="17.399999999999999" x14ac:dyDescent="0.3">
      <c r="A2" s="369" t="s">
        <v>110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</row>
    <row r="3" spans="1:25" x14ac:dyDescent="0.3">
      <c r="A3" s="374" t="s">
        <v>16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</row>
    <row r="4" spans="1:25" x14ac:dyDescent="0.3">
      <c r="A4" s="49"/>
      <c r="B4" s="39"/>
      <c r="C4" s="189"/>
      <c r="D4" s="50"/>
      <c r="E4" s="190"/>
      <c r="F4" s="190"/>
      <c r="G4" s="190"/>
      <c r="H4" s="190"/>
      <c r="I4" s="50"/>
      <c r="J4" s="50"/>
      <c r="K4" s="50"/>
      <c r="L4" s="50"/>
      <c r="M4" s="50"/>
      <c r="N4" s="50"/>
      <c r="O4" s="50"/>
      <c r="P4" s="50"/>
      <c r="Q4" s="50"/>
      <c r="R4" s="50"/>
      <c r="S4" s="214"/>
      <c r="T4" s="214"/>
      <c r="U4" s="214"/>
      <c r="V4" s="214"/>
      <c r="W4" s="214"/>
      <c r="X4" s="214"/>
      <c r="Y4" s="215"/>
    </row>
    <row r="5" spans="1:25" x14ac:dyDescent="0.3">
      <c r="A5" s="1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3">
      <c r="A6" s="36"/>
      <c r="B6" s="13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3">
      <c r="A7" s="14"/>
      <c r="B7" s="70"/>
      <c r="C7" s="14"/>
      <c r="F7" s="10"/>
      <c r="G7" s="10"/>
      <c r="H7" s="10"/>
      <c r="I7" s="10"/>
      <c r="J7" s="10"/>
      <c r="K7" s="40"/>
      <c r="L7" s="10"/>
      <c r="M7" s="10"/>
      <c r="N7" s="10"/>
      <c r="O7" s="10"/>
      <c r="P7" s="10"/>
      <c r="Q7" s="10"/>
      <c r="R7" s="10"/>
      <c r="S7" s="21"/>
      <c r="T7" s="21"/>
      <c r="U7" s="21"/>
      <c r="V7" s="21"/>
      <c r="W7" s="21"/>
      <c r="X7" s="21"/>
      <c r="Y7" s="22"/>
    </row>
    <row r="8" spans="1:25" x14ac:dyDescent="0.3">
      <c r="A8" s="14"/>
      <c r="B8" s="4" t="s">
        <v>111</v>
      </c>
      <c r="C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21"/>
      <c r="T8" s="21"/>
      <c r="U8" s="21"/>
      <c r="V8" s="21"/>
      <c r="W8" s="21"/>
      <c r="X8" s="21"/>
      <c r="Y8" s="22"/>
    </row>
    <row r="9" spans="1:25" x14ac:dyDescent="0.3">
      <c r="A9" s="14"/>
      <c r="B9" s="15"/>
      <c r="C9" s="14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21"/>
      <c r="T9" s="21"/>
      <c r="U9" s="21"/>
      <c r="V9" s="21"/>
      <c r="W9" s="21"/>
      <c r="X9" s="21"/>
      <c r="Y9" s="22"/>
    </row>
    <row r="10" spans="1:25" x14ac:dyDescent="0.3">
      <c r="A10" s="14"/>
      <c r="B10" s="71" t="s">
        <v>112</v>
      </c>
      <c r="C10" s="72">
        <v>12.392040999999997</v>
      </c>
      <c r="D10" s="73">
        <v>13.167116999999998</v>
      </c>
      <c r="E10" s="73">
        <v>13.573015999999999</v>
      </c>
      <c r="F10" s="73">
        <v>13.425647</v>
      </c>
      <c r="G10" s="73">
        <v>13.624621000000001</v>
      </c>
      <c r="H10" s="73">
        <v>13.948775000000001</v>
      </c>
      <c r="I10" s="73">
        <v>14.431773999999999</v>
      </c>
      <c r="J10" s="73">
        <v>15.274038000000001</v>
      </c>
      <c r="K10" s="73">
        <v>15.840704999999998</v>
      </c>
      <c r="L10" s="73">
        <v>16.515622999999998</v>
      </c>
      <c r="M10" s="73">
        <v>17.174747</v>
      </c>
      <c r="N10" s="73">
        <v>18.985530999999998</v>
      </c>
      <c r="O10" s="73">
        <v>20.035183</v>
      </c>
      <c r="P10" s="73">
        <v>21.584396999999999</v>
      </c>
      <c r="Q10" s="73">
        <v>23.367086</v>
      </c>
      <c r="R10" s="73">
        <v>25.107745999999999</v>
      </c>
      <c r="S10" s="73">
        <v>27.493005</v>
      </c>
      <c r="T10" s="73">
        <v>29.272827000000003</v>
      </c>
      <c r="U10" s="73">
        <v>30.630308667130397</v>
      </c>
      <c r="V10" s="73">
        <v>31.911564264500594</v>
      </c>
      <c r="W10" s="73">
        <v>32.935108619921657</v>
      </c>
      <c r="X10" s="73">
        <v>34.325252528793634</v>
      </c>
      <c r="Y10" s="228">
        <v>35.708556339160708</v>
      </c>
    </row>
    <row r="11" spans="1:25" x14ac:dyDescent="0.3">
      <c r="A11" s="14"/>
      <c r="B11" s="65" t="s">
        <v>82</v>
      </c>
      <c r="C11" s="74">
        <v>10.635034246125862</v>
      </c>
      <c r="D11" s="75">
        <v>6.2546274661292811</v>
      </c>
      <c r="E11" s="75">
        <v>3.0826717800107817</v>
      </c>
      <c r="F11" s="75">
        <v>-1.0857498436603996</v>
      </c>
      <c r="G11" s="75">
        <v>1.4820440310995942</v>
      </c>
      <c r="H11" s="75">
        <v>2.3791781070460649</v>
      </c>
      <c r="I11" s="75">
        <v>3.4626624918675519</v>
      </c>
      <c r="J11" s="75">
        <v>5.8361778669760334</v>
      </c>
      <c r="K11" s="75">
        <v>3.7100012452502495</v>
      </c>
      <c r="L11" s="75">
        <v>4.2606563281116783</v>
      </c>
      <c r="M11" s="75">
        <v>3.9909121199969144</v>
      </c>
      <c r="N11" s="75">
        <v>10.543293592621762</v>
      </c>
      <c r="O11" s="75">
        <v>5.528694456847183</v>
      </c>
      <c r="P11" s="75">
        <v>7.7324674299206642</v>
      </c>
      <c r="Q11" s="75">
        <v>8.2591559078532448</v>
      </c>
      <c r="R11" s="75">
        <v>7.4491958475267239</v>
      </c>
      <c r="S11" s="75">
        <v>9.5000921229647659</v>
      </c>
      <c r="T11" s="75">
        <v>6.4737266806593308</v>
      </c>
      <c r="U11" s="75">
        <v>4.6373439337799249</v>
      </c>
      <c r="V11" s="75">
        <v>4.1829666533694576</v>
      </c>
      <c r="W11" s="75">
        <v>3.2074402462297646</v>
      </c>
      <c r="X11" s="75">
        <v>4.2208572162750091</v>
      </c>
      <c r="Y11" s="229">
        <v>4.0299887355721209</v>
      </c>
    </row>
    <row r="12" spans="1:25" x14ac:dyDescent="0.3">
      <c r="A12" s="14"/>
      <c r="B12" s="16" t="s">
        <v>113</v>
      </c>
      <c r="C12" s="72">
        <v>2.3740950000000001</v>
      </c>
      <c r="D12" s="73">
        <v>2.5403310000000001</v>
      </c>
      <c r="E12" s="73">
        <v>2.5132080000000001</v>
      </c>
      <c r="F12" s="73">
        <v>2.6879119999999999</v>
      </c>
      <c r="G12" s="73">
        <v>2.4113569999999998</v>
      </c>
      <c r="H12" s="73">
        <v>2.5324520000000001</v>
      </c>
      <c r="I12" s="73">
        <v>3.1578050000000002</v>
      </c>
      <c r="J12" s="73">
        <v>5.1884840000000008</v>
      </c>
      <c r="K12" s="73">
        <v>2.782816</v>
      </c>
      <c r="L12" s="73">
        <v>2.8668749999999998</v>
      </c>
      <c r="M12" s="73">
        <v>3.3707400000000001</v>
      </c>
      <c r="N12" s="73">
        <v>3.388474</v>
      </c>
      <c r="O12" s="73">
        <v>3.2085889999999999</v>
      </c>
      <c r="P12" s="73">
        <v>3.071564</v>
      </c>
      <c r="Q12" s="73">
        <v>3.3787890000000003</v>
      </c>
      <c r="R12" s="73">
        <v>4.3846790000000002</v>
      </c>
      <c r="S12" s="73">
        <v>4.6249890000000002</v>
      </c>
      <c r="T12" s="73">
        <v>6.2517973288779007</v>
      </c>
      <c r="U12" s="73">
        <v>7.3360000000000003</v>
      </c>
      <c r="V12" s="73">
        <v>6.7456849118585023</v>
      </c>
      <c r="W12" s="73">
        <v>6.8934535623022901</v>
      </c>
      <c r="X12" s="73">
        <v>7.4969712659509575</v>
      </c>
      <c r="Y12" s="228">
        <v>7.6084152232707343</v>
      </c>
    </row>
    <row r="13" spans="1:25" x14ac:dyDescent="0.3">
      <c r="A13" s="14"/>
      <c r="B13" s="65" t="s">
        <v>82</v>
      </c>
      <c r="C13" s="74">
        <v>11.116129494254645</v>
      </c>
      <c r="D13" s="75">
        <v>7.0020786868259188</v>
      </c>
      <c r="E13" s="75">
        <v>-1.0676955089710782</v>
      </c>
      <c r="F13" s="75">
        <v>6.951434182924765</v>
      </c>
      <c r="G13" s="75">
        <v>-10.288841301352125</v>
      </c>
      <c r="H13" s="75">
        <v>5.0218611346225517</v>
      </c>
      <c r="I13" s="75">
        <v>24.693577607788807</v>
      </c>
      <c r="J13" s="75">
        <v>64.306662380989323</v>
      </c>
      <c r="K13" s="75">
        <v>-46.365527965394136</v>
      </c>
      <c r="L13" s="75">
        <v>3.0206452744270695</v>
      </c>
      <c r="M13" s="75">
        <v>17.575408763897983</v>
      </c>
      <c r="N13" s="75">
        <v>0.52611592706646171</v>
      </c>
      <c r="O13" s="75">
        <v>-5.3087318952425244</v>
      </c>
      <c r="P13" s="75">
        <v>-4.2705687764933442</v>
      </c>
      <c r="Q13" s="75">
        <v>10.002233389895189</v>
      </c>
      <c r="R13" s="75">
        <v>29.770725546934116</v>
      </c>
      <c r="S13" s="75">
        <v>5.4806748681032413</v>
      </c>
      <c r="T13" s="75">
        <v>35.174317795737451</v>
      </c>
      <c r="U13" s="75">
        <v>17.342255580071676</v>
      </c>
      <c r="V13" s="75">
        <v>-8.0468250837172572</v>
      </c>
      <c r="W13" s="75">
        <v>2.1905655596812679</v>
      </c>
      <c r="X13" s="75">
        <v>8.7549397148198658</v>
      </c>
      <c r="Y13" s="229">
        <v>1.4865197339880787</v>
      </c>
    </row>
    <row r="14" spans="1:25" x14ac:dyDescent="0.3">
      <c r="A14" s="14"/>
      <c r="B14" s="65"/>
      <c r="C14" s="74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320"/>
      <c r="W14" s="320"/>
      <c r="X14" s="320"/>
      <c r="Y14" s="321"/>
    </row>
    <row r="15" spans="1:25" x14ac:dyDescent="0.3">
      <c r="A15" s="14"/>
      <c r="B15" s="16" t="s">
        <v>114</v>
      </c>
      <c r="C15" s="72">
        <v>3.3462839999999994</v>
      </c>
      <c r="D15" s="73">
        <v>3.9002820000000002</v>
      </c>
      <c r="E15" s="73">
        <v>4.0718689999999995</v>
      </c>
      <c r="F15" s="73">
        <v>4.2052819999999995</v>
      </c>
      <c r="G15" s="73">
        <v>4.2933399999999997</v>
      </c>
      <c r="H15" s="73">
        <v>4.3018649999999994</v>
      </c>
      <c r="I15" s="73">
        <v>4.3911280000000001</v>
      </c>
      <c r="J15" s="73">
        <v>4.7309190000000001</v>
      </c>
      <c r="K15" s="73">
        <v>4.5249929999999994</v>
      </c>
      <c r="L15" s="73">
        <v>4.8373960000000009</v>
      </c>
      <c r="M15" s="73">
        <v>4.8947469999999997</v>
      </c>
      <c r="N15" s="73">
        <v>5.0924200000000006</v>
      </c>
      <c r="O15" s="73">
        <v>5.1547280000000004</v>
      </c>
      <c r="P15" s="73">
        <v>5.7185699999999997</v>
      </c>
      <c r="Q15" s="73">
        <v>6.5999499999999989</v>
      </c>
      <c r="R15" s="73">
        <v>6.6756770000000012</v>
      </c>
      <c r="S15" s="73">
        <v>7.4229599999999998</v>
      </c>
      <c r="T15" s="73">
        <v>7.8437019999999995</v>
      </c>
      <c r="U15" s="73">
        <v>8.1489999999999991</v>
      </c>
      <c r="V15" s="73">
        <v>8.2043104653541601</v>
      </c>
      <c r="W15" s="73">
        <v>8.2930374065736387</v>
      </c>
      <c r="X15" s="73">
        <v>8.4902670427606992</v>
      </c>
      <c r="Y15" s="228">
        <v>8.7883739036144259</v>
      </c>
    </row>
    <row r="16" spans="1:25" x14ac:dyDescent="0.3">
      <c r="A16" s="14"/>
      <c r="B16" s="65" t="s">
        <v>82</v>
      </c>
      <c r="C16" s="74">
        <v>1.883900573893138</v>
      </c>
      <c r="D16" s="75">
        <v>16.555618112509318</v>
      </c>
      <c r="E16" s="75">
        <v>4.3993485599246096</v>
      </c>
      <c r="F16" s="75">
        <v>3.2764560942407428</v>
      </c>
      <c r="G16" s="75">
        <v>2.0939856114287059</v>
      </c>
      <c r="H16" s="75">
        <v>0.19856335626806665</v>
      </c>
      <c r="I16" s="75">
        <v>2.0749837570449126</v>
      </c>
      <c r="J16" s="75">
        <v>7.7381256023509204</v>
      </c>
      <c r="K16" s="75">
        <v>-4.3527695147602463</v>
      </c>
      <c r="L16" s="75">
        <v>6.9039443817924484</v>
      </c>
      <c r="M16" s="75">
        <v>1.1855758759464541</v>
      </c>
      <c r="N16" s="75">
        <v>4.0384722642457627</v>
      </c>
      <c r="O16" s="75">
        <v>1.2235440124734209</v>
      </c>
      <c r="P16" s="75">
        <v>10.938346310416369</v>
      </c>
      <c r="Q16" s="75">
        <v>15.412594407343082</v>
      </c>
      <c r="R16" s="75">
        <v>1.1473874802082173</v>
      </c>
      <c r="S16" s="75">
        <v>11.194115593070153</v>
      </c>
      <c r="T16" s="75">
        <v>5.6681162231777993</v>
      </c>
      <c r="U16" s="75">
        <v>3.8922692371535783</v>
      </c>
      <c r="V16" s="75">
        <v>0.67873929751085527</v>
      </c>
      <c r="W16" s="75">
        <v>1.0814673773519745</v>
      </c>
      <c r="X16" s="75">
        <v>2.3782557164244933</v>
      </c>
      <c r="Y16" s="229">
        <v>3.5111600065384163</v>
      </c>
    </row>
    <row r="17" spans="1:25" x14ac:dyDescent="0.3">
      <c r="A17" s="14"/>
      <c r="B17" s="16" t="s">
        <v>115</v>
      </c>
      <c r="C17" s="72">
        <v>5.2845420000000001</v>
      </c>
      <c r="D17" s="73">
        <v>5.6714630000000001</v>
      </c>
      <c r="E17" s="73">
        <v>5.9928160000000004</v>
      </c>
      <c r="F17" s="73">
        <v>6.1371660000000006</v>
      </c>
      <c r="G17" s="73">
        <v>6.2785010000000003</v>
      </c>
      <c r="H17" s="73">
        <v>6.6522540000000001</v>
      </c>
      <c r="I17" s="73">
        <v>6.9239199999999999</v>
      </c>
      <c r="J17" s="73">
        <v>7.2737610000000004</v>
      </c>
      <c r="K17" s="73">
        <v>7.6965000000000003</v>
      </c>
      <c r="L17" s="73">
        <v>8.0815359999999998</v>
      </c>
      <c r="M17" s="73">
        <v>8.5245449999999998</v>
      </c>
      <c r="N17" s="73">
        <v>9.7617060000000002</v>
      </c>
      <c r="O17" s="73">
        <v>10.620389999999999</v>
      </c>
      <c r="P17" s="73">
        <v>11.411350000000001</v>
      </c>
      <c r="Q17" s="73">
        <v>11.895740999999999</v>
      </c>
      <c r="R17" s="73">
        <v>13.550979999999999</v>
      </c>
      <c r="S17" s="73">
        <v>14.847295999999998</v>
      </c>
      <c r="T17" s="73">
        <v>16.049917999999998</v>
      </c>
      <c r="U17" s="73">
        <v>16.875024378000724</v>
      </c>
      <c r="V17" s="73">
        <v>17.644394946689719</v>
      </c>
      <c r="W17" s="73">
        <v>18.175508208910571</v>
      </c>
      <c r="X17" s="73">
        <v>18.87724372096881</v>
      </c>
      <c r="Y17" s="228">
        <v>19.540187113785795</v>
      </c>
    </row>
    <row r="18" spans="1:25" x14ac:dyDescent="0.3">
      <c r="A18" s="14"/>
      <c r="B18" s="65" t="s">
        <v>82</v>
      </c>
      <c r="C18" s="74">
        <v>11.356643763350526</v>
      </c>
      <c r="D18" s="75">
        <v>7.3217508726394653</v>
      </c>
      <c r="E18" s="75">
        <v>5.6661394070630644</v>
      </c>
      <c r="F18" s="75">
        <v>2.4087173709321119</v>
      </c>
      <c r="G18" s="75">
        <v>2.3029359153720064</v>
      </c>
      <c r="H18" s="75">
        <v>5.9529018152581381</v>
      </c>
      <c r="I18" s="75">
        <v>4.0838188078807569</v>
      </c>
      <c r="J18" s="75">
        <v>5.0526435891806942</v>
      </c>
      <c r="K18" s="75">
        <v>5.8118351702784787</v>
      </c>
      <c r="L18" s="75">
        <v>5.0027415058792934</v>
      </c>
      <c r="M18" s="75">
        <v>5.4817425796284347</v>
      </c>
      <c r="N18" s="75">
        <v>14.512927082911764</v>
      </c>
      <c r="O18" s="75">
        <v>8.7964542263411651</v>
      </c>
      <c r="P18" s="75">
        <v>7.4475607769582952</v>
      </c>
      <c r="Q18" s="75">
        <v>4.2448176596108222</v>
      </c>
      <c r="R18" s="75">
        <v>13.914551434837064</v>
      </c>
      <c r="S18" s="75">
        <v>9.5662158751617987</v>
      </c>
      <c r="T18" s="75">
        <v>8.0999395445473752</v>
      </c>
      <c r="U18" s="75">
        <v>5.140875972081127</v>
      </c>
      <c r="V18" s="75">
        <v>4.5592264132785054</v>
      </c>
      <c r="W18" s="75">
        <v>3.0100962023664968</v>
      </c>
      <c r="X18" s="75">
        <v>3.8608852307866259</v>
      </c>
      <c r="Y18" s="229">
        <v>3.5118654111595093</v>
      </c>
    </row>
    <row r="19" spans="1:25" x14ac:dyDescent="0.3">
      <c r="A19" s="14"/>
      <c r="B19" s="16" t="s">
        <v>116</v>
      </c>
      <c r="C19" s="72">
        <v>6.2554999999999999E-2</v>
      </c>
      <c r="D19" s="73">
        <v>6.7953999999999987E-2</v>
      </c>
      <c r="E19" s="73">
        <v>7.5835000000000014E-2</v>
      </c>
      <c r="F19" s="73">
        <v>7.8894000000000006E-2</v>
      </c>
      <c r="G19" s="73">
        <v>8.979899999999999E-2</v>
      </c>
      <c r="H19" s="73">
        <v>9.3698000000000004E-2</v>
      </c>
      <c r="I19" s="73">
        <v>8.0685000000000007E-2</v>
      </c>
      <c r="J19" s="73">
        <v>0.102843</v>
      </c>
      <c r="K19" s="73">
        <v>0.10823599999999998</v>
      </c>
      <c r="L19" s="73">
        <v>6.3568E-2</v>
      </c>
      <c r="M19" s="73">
        <v>0.125415</v>
      </c>
      <c r="N19" s="73">
        <v>0.13456700000000002</v>
      </c>
      <c r="O19" s="73">
        <v>0.134598</v>
      </c>
      <c r="P19" s="73">
        <v>0.1479</v>
      </c>
      <c r="Q19" s="73">
        <v>0.12062799999999999</v>
      </c>
      <c r="R19" s="73">
        <v>9.5799999999999996E-2</v>
      </c>
      <c r="S19" s="73">
        <v>0.14087799999999998</v>
      </c>
      <c r="T19" s="73">
        <v>0.15157599999999999</v>
      </c>
      <c r="U19" s="73">
        <v>0.14673760418836451</v>
      </c>
      <c r="V19" s="73">
        <v>0.15876400131592333</v>
      </c>
      <c r="W19" s="73">
        <v>0.16385626179065502</v>
      </c>
      <c r="X19" s="73">
        <v>0.17077240064076432</v>
      </c>
      <c r="Y19" s="228">
        <v>0.17765450915005329</v>
      </c>
    </row>
    <row r="20" spans="1:25" x14ac:dyDescent="0.3">
      <c r="A20" s="14"/>
      <c r="B20" s="65" t="s">
        <v>82</v>
      </c>
      <c r="C20" s="74">
        <v>-48.554628068588357</v>
      </c>
      <c r="D20" s="75">
        <v>8.6308048916953197</v>
      </c>
      <c r="E20" s="75">
        <v>11.597551284692598</v>
      </c>
      <c r="F20" s="75">
        <v>4.0337574998351666</v>
      </c>
      <c r="G20" s="75">
        <v>13.822343904479407</v>
      </c>
      <c r="H20" s="75">
        <v>4.3419191750465158</v>
      </c>
      <c r="I20" s="75">
        <v>-13.888236675275889</v>
      </c>
      <c r="J20" s="75">
        <v>27.46235359732292</v>
      </c>
      <c r="K20" s="75">
        <v>5.2439154828233248</v>
      </c>
      <c r="L20" s="75">
        <v>-41.269078679921648</v>
      </c>
      <c r="M20" s="75">
        <v>97.292662975081782</v>
      </c>
      <c r="N20" s="75">
        <v>7.2973727225611018</v>
      </c>
      <c r="O20" s="75">
        <v>2.3036851531199609E-2</v>
      </c>
      <c r="P20" s="75">
        <v>9.8827620024071869</v>
      </c>
      <c r="Q20" s="75">
        <v>-18.439486139283311</v>
      </c>
      <c r="R20" s="75">
        <v>-20.582286036409446</v>
      </c>
      <c r="S20" s="75">
        <v>47.05427974947807</v>
      </c>
      <c r="T20" s="75">
        <v>7.593804568491902</v>
      </c>
      <c r="U20" s="75">
        <v>-3.1920593046626644</v>
      </c>
      <c r="V20" s="75">
        <v>8.195852177142493</v>
      </c>
      <c r="W20" s="75">
        <v>3.2074402462297646</v>
      </c>
      <c r="X20" s="75">
        <v>4.2208572162749869</v>
      </c>
      <c r="Y20" s="229">
        <v>4.0299887355721653</v>
      </c>
    </row>
    <row r="21" spans="1:25" x14ac:dyDescent="0.3">
      <c r="A21" s="14"/>
      <c r="B21" s="16" t="s">
        <v>117</v>
      </c>
      <c r="C21" s="72">
        <v>2.547005</v>
      </c>
      <c r="D21" s="73">
        <v>2.3327070000000001</v>
      </c>
      <c r="E21" s="73">
        <v>2.4912299999999998</v>
      </c>
      <c r="F21" s="73">
        <v>2.4209430000000003</v>
      </c>
      <c r="G21" s="73">
        <v>2.4071020000000005</v>
      </c>
      <c r="H21" s="73">
        <v>2.4266999999999999</v>
      </c>
      <c r="I21" s="73">
        <v>2.6199749999999997</v>
      </c>
      <c r="J21" s="73">
        <v>2.6896610000000001</v>
      </c>
      <c r="K21" s="73">
        <v>2.803048</v>
      </c>
      <c r="L21" s="73">
        <v>2.8302080000000003</v>
      </c>
      <c r="M21" s="73">
        <v>2.9253659999999999</v>
      </c>
      <c r="N21" s="73">
        <v>3.2040660000000001</v>
      </c>
      <c r="O21" s="73">
        <v>3.129982</v>
      </c>
      <c r="P21" s="73">
        <v>3.4842389999999996</v>
      </c>
      <c r="Q21" s="73">
        <v>3.8155070000000002</v>
      </c>
      <c r="R21" s="73">
        <v>4.2905650000000009</v>
      </c>
      <c r="S21" s="73">
        <v>4.8891369999999998</v>
      </c>
      <c r="T21" s="73">
        <v>5.2623670000000002</v>
      </c>
      <c r="U21" s="73">
        <v>5.4249999999999998</v>
      </c>
      <c r="V21" s="73">
        <v>5.6980745843225957</v>
      </c>
      <c r="W21" s="73">
        <v>5.8968380213444629</v>
      </c>
      <c r="X21" s="73">
        <v>6.1139207118406045</v>
      </c>
      <c r="Y21" s="228">
        <v>6.2640267926185311</v>
      </c>
    </row>
    <row r="22" spans="1:25" x14ac:dyDescent="0.3">
      <c r="A22" s="14"/>
      <c r="B22" s="65" t="s">
        <v>82</v>
      </c>
      <c r="C22" s="74">
        <v>30.22656412175726</v>
      </c>
      <c r="D22" s="75">
        <v>-8.4137251399192472</v>
      </c>
      <c r="E22" s="75">
        <v>6.7956670083298087</v>
      </c>
      <c r="F22" s="75">
        <v>-2.8213773918907448</v>
      </c>
      <c r="G22" s="75">
        <v>-0.57171936720525895</v>
      </c>
      <c r="H22" s="75">
        <v>0.81417405660415554</v>
      </c>
      <c r="I22" s="75">
        <v>7.964519718135743</v>
      </c>
      <c r="J22" s="75">
        <v>2.6597963721027851</v>
      </c>
      <c r="K22" s="75">
        <v>4.2156613788875141</v>
      </c>
      <c r="L22" s="75">
        <v>0.96894523390254061</v>
      </c>
      <c r="M22" s="75">
        <v>3.3622263805345609</v>
      </c>
      <c r="N22" s="75">
        <v>9.5270130301644329</v>
      </c>
      <c r="O22" s="75">
        <v>-2.3121870772949249</v>
      </c>
      <c r="P22" s="75">
        <v>11.318180104550102</v>
      </c>
      <c r="Q22" s="75">
        <v>9.5076141447242968</v>
      </c>
      <c r="R22" s="75">
        <v>12.450717558636381</v>
      </c>
      <c r="S22" s="75">
        <v>13.950889917761389</v>
      </c>
      <c r="T22" s="75">
        <v>7.6338625814740046</v>
      </c>
      <c r="U22" s="75">
        <v>3.0904914081439028</v>
      </c>
      <c r="V22" s="75">
        <v>5.0336328907391037</v>
      </c>
      <c r="W22" s="75">
        <v>3.4882561482914687</v>
      </c>
      <c r="X22" s="75">
        <v>3.6813405711735747</v>
      </c>
      <c r="Y22" s="229">
        <v>2.4551525584429301</v>
      </c>
    </row>
    <row r="23" spans="1:25" x14ac:dyDescent="0.3">
      <c r="A23" s="14"/>
      <c r="B23" s="16" t="s">
        <v>118</v>
      </c>
      <c r="C23" s="72">
        <v>1.2080709999999999</v>
      </c>
      <c r="D23" s="73">
        <v>1.1772539999999998</v>
      </c>
      <c r="E23" s="73">
        <v>1.435662</v>
      </c>
      <c r="F23" s="73">
        <v>1.7918990000000001</v>
      </c>
      <c r="G23" s="73">
        <v>2.1236920000000001</v>
      </c>
      <c r="H23" s="73">
        <v>2.2764319999999998</v>
      </c>
      <c r="I23" s="73">
        <v>2.3404750000000001</v>
      </c>
      <c r="J23" s="73">
        <v>2.3929839999999998</v>
      </c>
      <c r="K23" s="73">
        <v>2.3204370000000001</v>
      </c>
      <c r="L23" s="73">
        <v>2.4111419999999999</v>
      </c>
      <c r="M23" s="73">
        <v>2.4483449999999998</v>
      </c>
      <c r="N23" s="73">
        <v>2.5702040000000004</v>
      </c>
      <c r="O23" s="73">
        <v>2.3794939999999998</v>
      </c>
      <c r="P23" s="73">
        <v>2.5916390000000002</v>
      </c>
      <c r="Q23" s="73">
        <v>2.9178760000000001</v>
      </c>
      <c r="R23" s="73">
        <v>3.3874599999999999</v>
      </c>
      <c r="S23" s="73">
        <v>3.6218750000000002</v>
      </c>
      <c r="T23" s="73">
        <v>3.8463579999999995</v>
      </c>
      <c r="U23" s="73">
        <v>3.9490000000000007</v>
      </c>
      <c r="V23" s="73">
        <v>4.1202465340169603</v>
      </c>
      <c r="W23" s="73">
        <v>4.2857243907047309</v>
      </c>
      <c r="X23" s="73">
        <v>4.4184560412590956</v>
      </c>
      <c r="Y23" s="228">
        <v>4.5520711799148215</v>
      </c>
    </row>
    <row r="24" spans="1:25" x14ac:dyDescent="0.3">
      <c r="A24" s="14"/>
      <c r="B24" s="65" t="s">
        <v>82</v>
      </c>
      <c r="C24" s="74">
        <v>0.70296206022149033</v>
      </c>
      <c r="D24" s="75">
        <v>-2.5509262286736445</v>
      </c>
      <c r="E24" s="75">
        <v>21.950063452746839</v>
      </c>
      <c r="F24" s="75">
        <v>24.813431016492736</v>
      </c>
      <c r="G24" s="75">
        <v>18.516277982185379</v>
      </c>
      <c r="H24" s="75">
        <v>7.192191711415763</v>
      </c>
      <c r="I24" s="75">
        <v>2.8133060860153103</v>
      </c>
      <c r="J24" s="75">
        <v>2.2435189438041458</v>
      </c>
      <c r="K24" s="75">
        <v>-3.0316542024518389</v>
      </c>
      <c r="L24" s="75">
        <v>3.9089619756968119</v>
      </c>
      <c r="M24" s="75">
        <v>1.5429617998442113</v>
      </c>
      <c r="N24" s="75">
        <v>4.9771988833273273</v>
      </c>
      <c r="O24" s="75">
        <v>-7.4200335848827788</v>
      </c>
      <c r="P24" s="75">
        <v>8.9155509532699249</v>
      </c>
      <c r="Q24" s="75">
        <v>12.588057210128412</v>
      </c>
      <c r="R24" s="75">
        <v>16.093350094383709</v>
      </c>
      <c r="S24" s="75">
        <v>6.9200817131420012</v>
      </c>
      <c r="T24" s="75">
        <v>6.1979775668679737</v>
      </c>
      <c r="U24" s="75">
        <v>2.6685503533472765</v>
      </c>
      <c r="V24" s="75">
        <v>4.3364531278034635</v>
      </c>
      <c r="W24" s="75">
        <v>4.0162125086830924</v>
      </c>
      <c r="X24" s="75">
        <v>3.0970645439134081</v>
      </c>
      <c r="Y24" s="229">
        <v>3.0240232653225618</v>
      </c>
    </row>
    <row r="25" spans="1:25" x14ac:dyDescent="0.3">
      <c r="A25" s="14"/>
      <c r="B25" s="16" t="s">
        <v>119</v>
      </c>
      <c r="C25" s="72">
        <v>2.3597260000000002</v>
      </c>
      <c r="D25" s="73">
        <v>2.3719650000000003</v>
      </c>
      <c r="E25" s="73">
        <v>2.3769279999999999</v>
      </c>
      <c r="F25" s="73">
        <v>2.3752610000000005</v>
      </c>
      <c r="G25" s="73">
        <v>2.6795709999999997</v>
      </c>
      <c r="H25" s="73">
        <v>2.7506900000000001</v>
      </c>
      <c r="I25" s="73">
        <v>2.7565410000000004</v>
      </c>
      <c r="J25" s="73">
        <v>2.8698380000000001</v>
      </c>
      <c r="K25" s="73">
        <v>3.0283650000000004</v>
      </c>
      <c r="L25" s="73">
        <v>3.1140569999999999</v>
      </c>
      <c r="M25" s="73">
        <v>3.153019</v>
      </c>
      <c r="N25" s="73">
        <v>3.3629759999999997</v>
      </c>
      <c r="O25" s="73">
        <v>3.3749789999999997</v>
      </c>
      <c r="P25" s="73">
        <v>3.4139770000000005</v>
      </c>
      <c r="Q25" s="73">
        <v>3.8531360000000001</v>
      </c>
      <c r="R25" s="73">
        <v>3.8821839999999996</v>
      </c>
      <c r="S25" s="73">
        <v>3.8146089999999999</v>
      </c>
      <c r="T25" s="73">
        <v>3.8116220000000003</v>
      </c>
      <c r="U25" s="73">
        <v>3.9835466849413099</v>
      </c>
      <c r="V25" s="73">
        <v>4.3262668008351612</v>
      </c>
      <c r="W25" s="73">
        <v>4.6915931120070624</v>
      </c>
      <c r="X25" s="73">
        <v>5.0915046938418493</v>
      </c>
      <c r="Y25" s="228">
        <v>5.4903851999067212</v>
      </c>
    </row>
    <row r="26" spans="1:25" x14ac:dyDescent="0.3">
      <c r="A26" s="14"/>
      <c r="B26" s="65" t="s">
        <v>82</v>
      </c>
      <c r="C26" s="74">
        <v>2.9083712597621769</v>
      </c>
      <c r="D26" s="75">
        <v>0.51866191244238635</v>
      </c>
      <c r="E26" s="75">
        <v>0.20923580238323414</v>
      </c>
      <c r="F26" s="75">
        <v>-7.0132540825784684E-2</v>
      </c>
      <c r="G26" s="75">
        <v>12.811644699256174</v>
      </c>
      <c r="H26" s="75">
        <v>2.6541188869412258</v>
      </c>
      <c r="I26" s="75">
        <v>0.2127102654243096</v>
      </c>
      <c r="J26" s="75">
        <v>4.1101148141819754</v>
      </c>
      <c r="K26" s="75">
        <v>5.5239006522319389</v>
      </c>
      <c r="L26" s="75">
        <v>2.8296456999073571</v>
      </c>
      <c r="M26" s="75">
        <v>1.2511652805327733</v>
      </c>
      <c r="N26" s="75">
        <v>6.6589195942047708</v>
      </c>
      <c r="O26" s="75">
        <v>0.35691601724188171</v>
      </c>
      <c r="P26" s="75">
        <v>1.155503486095788</v>
      </c>
      <c r="Q26" s="75">
        <v>12.863560592235967</v>
      </c>
      <c r="R26" s="75">
        <v>0.75387943742446506</v>
      </c>
      <c r="S26" s="75">
        <v>-1.7406439262023565</v>
      </c>
      <c r="T26" s="75">
        <v>-7.8304224626946084E-2</v>
      </c>
      <c r="U26" s="75">
        <v>4.5105386877636322</v>
      </c>
      <c r="V26" s="75">
        <v>8.6033914749740212</v>
      </c>
      <c r="W26" s="75">
        <v>8.4443777508446125</v>
      </c>
      <c r="X26" s="75">
        <v>8.5240039425265479</v>
      </c>
      <c r="Y26" s="229">
        <v>7.8342362435080526</v>
      </c>
    </row>
    <row r="27" spans="1:25" x14ac:dyDescent="0.3">
      <c r="A27" s="36"/>
      <c r="B27" s="15"/>
      <c r="C27" s="76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230"/>
      <c r="T27" s="230"/>
      <c r="U27" s="230"/>
      <c r="V27" s="230"/>
      <c r="W27" s="230"/>
      <c r="X27" s="230"/>
      <c r="Y27" s="231"/>
    </row>
    <row r="28" spans="1:25" x14ac:dyDescent="0.3">
      <c r="A28" s="14"/>
      <c r="B28" s="70"/>
      <c r="C28" s="191"/>
      <c r="D28" s="171"/>
      <c r="E28" s="171"/>
      <c r="F28" s="172"/>
      <c r="G28" s="172"/>
      <c r="H28" s="172"/>
      <c r="I28" s="172"/>
      <c r="J28" s="172"/>
      <c r="K28" s="19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232"/>
    </row>
    <row r="29" spans="1:25" x14ac:dyDescent="0.3">
      <c r="A29" s="14"/>
      <c r="B29" s="4" t="s">
        <v>120</v>
      </c>
      <c r="C29" s="193"/>
      <c r="D29" s="173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233"/>
    </row>
    <row r="30" spans="1:25" x14ac:dyDescent="0.3">
      <c r="A30" s="14"/>
      <c r="B30" s="4"/>
      <c r="C30" s="193"/>
      <c r="D30" s="173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233"/>
    </row>
    <row r="31" spans="1:25" x14ac:dyDescent="0.3">
      <c r="A31" s="14"/>
      <c r="B31" s="16" t="s">
        <v>121</v>
      </c>
      <c r="C31" s="177" t="s">
        <v>4</v>
      </c>
      <c r="D31" s="178" t="s">
        <v>4</v>
      </c>
      <c r="E31" s="178" t="s">
        <v>4</v>
      </c>
      <c r="F31" s="178" t="s">
        <v>4</v>
      </c>
      <c r="G31" s="178" t="s">
        <v>4</v>
      </c>
      <c r="H31" s="178" t="s">
        <v>4</v>
      </c>
      <c r="I31" s="178" t="s">
        <v>4</v>
      </c>
      <c r="J31" s="178" t="s">
        <v>4</v>
      </c>
      <c r="K31" s="178" t="s">
        <v>4</v>
      </c>
      <c r="L31" s="178" t="s">
        <v>4</v>
      </c>
      <c r="M31" s="178" t="s">
        <v>4</v>
      </c>
      <c r="N31" s="178" t="s">
        <v>4</v>
      </c>
      <c r="O31" s="178">
        <f>'General government'!O32+'General government'!O33</f>
        <v>2463.4739706</v>
      </c>
      <c r="P31" s="178">
        <f>'General government'!P32+'General government'!P33</f>
        <v>2631.3332809500007</v>
      </c>
      <c r="Q31" s="178">
        <f>'General government'!Q32+'General government'!Q33</f>
        <v>2613.02051721</v>
      </c>
      <c r="R31" s="178">
        <f>'General government'!R32+'General government'!R33</f>
        <v>5522.6359199599992</v>
      </c>
      <c r="S31" s="178">
        <f>'General government'!S32+'General government'!S33</f>
        <v>1654.15794164</v>
      </c>
      <c r="T31" s="178">
        <f>'General government'!T32+'General government'!T33</f>
        <v>2291.2185692800003</v>
      </c>
      <c r="U31" s="178">
        <f>'General government'!U32+'General government'!U33</f>
        <v>2377.6542470651061</v>
      </c>
      <c r="V31" s="178">
        <f>'General government'!V32+'General government'!V33</f>
        <v>2469.098263500422</v>
      </c>
      <c r="W31" s="178">
        <f>'General government'!W32+'General government'!W33</f>
        <v>2736.8706168249978</v>
      </c>
      <c r="X31" s="178">
        <f>'General government'!X32+'General government'!X33</f>
        <v>3802.9606408092682</v>
      </c>
      <c r="Y31" s="234">
        <f>'General government'!Y32+'General government'!Y33</f>
        <v>4960.0325533633568</v>
      </c>
    </row>
    <row r="32" spans="1:25" x14ac:dyDescent="0.3">
      <c r="A32" s="14"/>
      <c r="B32" s="15" t="s">
        <v>122</v>
      </c>
      <c r="C32" s="177" t="s">
        <v>4</v>
      </c>
      <c r="D32" s="178" t="s">
        <v>4</v>
      </c>
      <c r="E32" s="178" t="s">
        <v>4</v>
      </c>
      <c r="F32" s="178" t="s">
        <v>4</v>
      </c>
      <c r="G32" s="178" t="s">
        <v>4</v>
      </c>
      <c r="H32" s="178" t="s">
        <v>4</v>
      </c>
      <c r="I32" s="178" t="s">
        <v>4</v>
      </c>
      <c r="J32" s="178" t="s">
        <v>4</v>
      </c>
      <c r="K32" s="178" t="s">
        <v>4</v>
      </c>
      <c r="L32" s="178" t="s">
        <v>4</v>
      </c>
      <c r="M32" s="178" t="s">
        <v>4</v>
      </c>
      <c r="N32" s="178" t="s">
        <v>4</v>
      </c>
      <c r="O32" s="178">
        <f>'General government'!O36+'General government'!O40</f>
        <v>1375.2823208509999</v>
      </c>
      <c r="P32" s="178">
        <f>'General government'!P36+'General government'!P40</f>
        <v>1503.7749061920003</v>
      </c>
      <c r="Q32" s="178">
        <f>'General government'!Q36+'General government'!Q40</f>
        <v>1526.651665413</v>
      </c>
      <c r="R32" s="178">
        <f>'General government'!R36+'General government'!R40</f>
        <v>3266.2329688717127</v>
      </c>
      <c r="S32" s="178">
        <f>'General government'!S36+'General government'!S40</f>
        <v>665.92015702804258</v>
      </c>
      <c r="T32" s="178">
        <f>'General government'!T36+'General government'!T40</f>
        <v>1301.4930665028937</v>
      </c>
      <c r="U32" s="178">
        <f>'General government'!U36+'General government'!U40</f>
        <v>1386.6833464538713</v>
      </c>
      <c r="V32" s="178">
        <f>'General government'!V36+'General government'!V40</f>
        <v>1440.432922265077</v>
      </c>
      <c r="W32" s="178">
        <f>'General government'!W36+'General government'!W40</f>
        <v>1596.6470831605207</v>
      </c>
      <c r="X32" s="178">
        <f>'General government'!X36+'General government'!X40</f>
        <v>2218.587161992481</v>
      </c>
      <c r="Y32" s="234">
        <f>'General government'!Y36+'General government'!Y40</f>
        <v>2893.6046373635427</v>
      </c>
    </row>
    <row r="33" spans="1:25" x14ac:dyDescent="0.3">
      <c r="A33" s="14"/>
      <c r="B33" s="15" t="s">
        <v>123</v>
      </c>
      <c r="C33" s="177" t="s">
        <v>4</v>
      </c>
      <c r="D33" s="178" t="s">
        <v>4</v>
      </c>
      <c r="E33" s="178" t="s">
        <v>4</v>
      </c>
      <c r="F33" s="178" t="s">
        <v>4</v>
      </c>
      <c r="G33" s="178" t="s">
        <v>4</v>
      </c>
      <c r="H33" s="178" t="s">
        <v>4</v>
      </c>
      <c r="I33" s="178" t="s">
        <v>4</v>
      </c>
      <c r="J33" s="178" t="s">
        <v>4</v>
      </c>
      <c r="K33" s="178" t="s">
        <v>4</v>
      </c>
      <c r="L33" s="178" t="s">
        <v>4</v>
      </c>
      <c r="M33" s="178" t="s">
        <v>4</v>
      </c>
      <c r="N33" s="178" t="s">
        <v>4</v>
      </c>
      <c r="O33" s="178">
        <f>'General government'!O37+'General government'!O41</f>
        <v>1088.1916497489999</v>
      </c>
      <c r="P33" s="178">
        <f>'General government'!P37+'General government'!P41</f>
        <v>1127.5583747580004</v>
      </c>
      <c r="Q33" s="178">
        <f>'General government'!Q37+'General government'!Q41</f>
        <v>1086.3688517969999</v>
      </c>
      <c r="R33" s="178">
        <f>'General government'!R37+'General government'!R41</f>
        <v>2256.402951088287</v>
      </c>
      <c r="S33" s="178">
        <f>'General government'!S37+'General government'!S41</f>
        <v>988.23778461195741</v>
      </c>
      <c r="T33" s="178">
        <f>'General government'!T37+'General government'!T41</f>
        <v>989.72550277710661</v>
      </c>
      <c r="U33" s="178">
        <f>'General government'!U37+'General government'!U41</f>
        <v>990.97090061123492</v>
      </c>
      <c r="V33" s="178">
        <f>'General government'!V37+'General government'!V41</f>
        <v>1028.6653412353448</v>
      </c>
      <c r="W33" s="178">
        <f>'General government'!W37+'General government'!W41</f>
        <v>1140.2235336644771</v>
      </c>
      <c r="X33" s="178">
        <f>'General government'!X37+'General government'!X41</f>
        <v>1584.3734788167872</v>
      </c>
      <c r="Y33" s="234">
        <f>'General government'!Y37+'General government'!Y41</f>
        <v>2066.4279159998136</v>
      </c>
    </row>
    <row r="34" spans="1:25" x14ac:dyDescent="0.3">
      <c r="A34" s="14"/>
      <c r="B34" s="78"/>
      <c r="C34" s="177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234"/>
    </row>
    <row r="35" spans="1:25" x14ac:dyDescent="0.3">
      <c r="A35" s="14"/>
      <c r="B35" s="16" t="s">
        <v>124</v>
      </c>
      <c r="C35" s="177" t="s">
        <v>4</v>
      </c>
      <c r="D35" s="178" t="s">
        <v>4</v>
      </c>
      <c r="E35" s="178" t="s">
        <v>4</v>
      </c>
      <c r="F35" s="178" t="s">
        <v>4</v>
      </c>
      <c r="G35" s="178" t="s">
        <v>4</v>
      </c>
      <c r="H35" s="178" t="s">
        <v>4</v>
      </c>
      <c r="I35" s="178" t="s">
        <v>4</v>
      </c>
      <c r="J35" s="178" t="s">
        <v>4</v>
      </c>
      <c r="K35" s="178" t="s">
        <v>4</v>
      </c>
      <c r="L35" s="178" t="s">
        <v>4</v>
      </c>
      <c r="M35" s="178" t="s">
        <v>4</v>
      </c>
      <c r="N35" s="178" t="s">
        <v>4</v>
      </c>
      <c r="O35" s="178">
        <f>'General government'!O36+'General government'!O37</f>
        <v>1224.8778853007002</v>
      </c>
      <c r="P35" s="178">
        <f>'General government'!P36+'General government'!P37</f>
        <v>1392.9350213173002</v>
      </c>
      <c r="Q35" s="178">
        <f>'General government'!Q36+'General government'!Q37</f>
        <v>1234.6164735840002</v>
      </c>
      <c r="R35" s="178">
        <f>'General government'!R36+'General government'!R37</f>
        <v>2105.6479038242151</v>
      </c>
      <c r="S35" s="178">
        <f>'General government'!S36+'General government'!S37</f>
        <v>991.75586419776664</v>
      </c>
      <c r="T35" s="178">
        <f>'General government'!T36+'General government'!T37</f>
        <v>1180.6867586760361</v>
      </c>
      <c r="U35" s="178">
        <f>'General government'!U36+'General government'!U37</f>
        <v>1190.8454696816098</v>
      </c>
      <c r="V35" s="178">
        <f>'General government'!V36+'General government'!V37</f>
        <v>1236.6056257601435</v>
      </c>
      <c r="W35" s="178">
        <f>'General government'!W36+'General government'!W37</f>
        <v>1370.7148280706119</v>
      </c>
      <c r="X35" s="178">
        <f>'General government'!X36+'General government'!X37</f>
        <v>1904.6477787004196</v>
      </c>
      <c r="Y35" s="234">
        <f>'General government'!Y36+'General government'!Y37</f>
        <v>2484.1474517692996</v>
      </c>
    </row>
    <row r="36" spans="1:25" x14ac:dyDescent="0.3">
      <c r="A36" s="14"/>
      <c r="B36" s="15" t="s">
        <v>122</v>
      </c>
      <c r="C36" s="177" t="s">
        <v>4</v>
      </c>
      <c r="D36" s="178" t="s">
        <v>4</v>
      </c>
      <c r="E36" s="178" t="s">
        <v>4</v>
      </c>
      <c r="F36" s="178" t="s">
        <v>4</v>
      </c>
      <c r="G36" s="178" t="s">
        <v>4</v>
      </c>
      <c r="H36" s="178" t="s">
        <v>4</v>
      </c>
      <c r="I36" s="178" t="s">
        <v>4</v>
      </c>
      <c r="J36" s="178" t="s">
        <v>4</v>
      </c>
      <c r="K36" s="178" t="s">
        <v>4</v>
      </c>
      <c r="L36" s="178" t="s">
        <v>4</v>
      </c>
      <c r="M36" s="178" t="s">
        <v>4</v>
      </c>
      <c r="N36" s="178" t="s">
        <v>4</v>
      </c>
      <c r="O36" s="178">
        <v>763.51238874740011</v>
      </c>
      <c r="P36" s="178">
        <v>862.99148506220001</v>
      </c>
      <c r="Q36" s="178">
        <v>739.59848849010007</v>
      </c>
      <c r="R36" s="178">
        <v>1114.3347840387135</v>
      </c>
      <c r="S36" s="178">
        <v>503.18290669533957</v>
      </c>
      <c r="T36" s="178">
        <v>788.21608589984089</v>
      </c>
      <c r="U36" s="178">
        <v>744.72345356824462</v>
      </c>
      <c r="V36" s="178">
        <v>773.58986335697773</v>
      </c>
      <c r="W36" s="178">
        <v>857.48526002112908</v>
      </c>
      <c r="X36" s="178">
        <v>1191.5004947210371</v>
      </c>
      <c r="Y36" s="234">
        <v>1554.0211428292005</v>
      </c>
    </row>
    <row r="37" spans="1:25" x14ac:dyDescent="0.3">
      <c r="A37" s="14"/>
      <c r="B37" s="15" t="s">
        <v>123</v>
      </c>
      <c r="C37" s="177" t="s">
        <v>4</v>
      </c>
      <c r="D37" s="178" t="s">
        <v>4</v>
      </c>
      <c r="E37" s="178" t="s">
        <v>4</v>
      </c>
      <c r="F37" s="178" t="s">
        <v>4</v>
      </c>
      <c r="G37" s="178" t="s">
        <v>4</v>
      </c>
      <c r="H37" s="178" t="s">
        <v>4</v>
      </c>
      <c r="I37" s="178" t="s">
        <v>4</v>
      </c>
      <c r="J37" s="178" t="s">
        <v>4</v>
      </c>
      <c r="K37" s="178" t="s">
        <v>4</v>
      </c>
      <c r="L37" s="178" t="s">
        <v>4</v>
      </c>
      <c r="M37" s="178" t="s">
        <v>4</v>
      </c>
      <c r="N37" s="178" t="s">
        <v>4</v>
      </c>
      <c r="O37" s="178">
        <v>461.36549655329998</v>
      </c>
      <c r="P37" s="178">
        <v>529.94353625510007</v>
      </c>
      <c r="Q37" s="178">
        <v>495.01798509390005</v>
      </c>
      <c r="R37" s="178">
        <v>991.31311978550184</v>
      </c>
      <c r="S37" s="178">
        <v>488.57295750242713</v>
      </c>
      <c r="T37" s="178">
        <v>392.47067277619516</v>
      </c>
      <c r="U37" s="178">
        <v>446.12201611336502</v>
      </c>
      <c r="V37" s="178">
        <v>463.01576240316592</v>
      </c>
      <c r="W37" s="178">
        <v>513.22956804948274</v>
      </c>
      <c r="X37" s="178">
        <v>713.14728397938256</v>
      </c>
      <c r="Y37" s="234">
        <v>930.12630894009919</v>
      </c>
    </row>
    <row r="38" spans="1:25" x14ac:dyDescent="0.3">
      <c r="A38" s="14"/>
      <c r="B38" s="78"/>
      <c r="C38" s="177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234"/>
    </row>
    <row r="39" spans="1:25" x14ac:dyDescent="0.3">
      <c r="A39" s="14"/>
      <c r="B39" s="16" t="s">
        <v>125</v>
      </c>
      <c r="C39" s="177" t="s">
        <v>4</v>
      </c>
      <c r="D39" s="178" t="s">
        <v>4</v>
      </c>
      <c r="E39" s="178" t="s">
        <v>4</v>
      </c>
      <c r="F39" s="178" t="s">
        <v>4</v>
      </c>
      <c r="G39" s="178" t="s">
        <v>4</v>
      </c>
      <c r="H39" s="178" t="s">
        <v>4</v>
      </c>
      <c r="I39" s="178" t="s">
        <v>4</v>
      </c>
      <c r="J39" s="178" t="s">
        <v>4</v>
      </c>
      <c r="K39" s="178" t="s">
        <v>4</v>
      </c>
      <c r="L39" s="178" t="s">
        <v>4</v>
      </c>
      <c r="M39" s="178" t="s">
        <v>4</v>
      </c>
      <c r="N39" s="178" t="s">
        <v>4</v>
      </c>
      <c r="O39" s="178">
        <f>'General government'!O40+'General government'!O41</f>
        <v>1238.5960852992998</v>
      </c>
      <c r="P39" s="178">
        <f>'General government'!P40+'General government'!P41</f>
        <v>1238.3982596327005</v>
      </c>
      <c r="Q39" s="178">
        <f>'General government'!Q40+'General government'!Q41</f>
        <v>1378.404043626</v>
      </c>
      <c r="R39" s="178">
        <f>'General government'!R40+'General government'!R41</f>
        <v>3416.9880161357846</v>
      </c>
      <c r="S39" s="178">
        <f>'General government'!S40+'General government'!S41</f>
        <v>662.40207744223335</v>
      </c>
      <c r="T39" s="178">
        <f>'General government'!T40+'General government'!T41</f>
        <v>1110.531810603964</v>
      </c>
      <c r="U39" s="178">
        <f>'General government'!U40+'General government'!U41</f>
        <v>1186.8087773834968</v>
      </c>
      <c r="V39" s="178">
        <f>'General government'!V40+'General government'!V41</f>
        <v>1232.492637740278</v>
      </c>
      <c r="W39" s="178">
        <f>'General government'!W40+'General government'!W41</f>
        <v>1366.1557887543861</v>
      </c>
      <c r="X39" s="178">
        <f>'General government'!X40+'General government'!X41</f>
        <v>1898.3128621088485</v>
      </c>
      <c r="Y39" s="234">
        <f>'General government'!Y40+'General government'!Y41</f>
        <v>2475.8851015940563</v>
      </c>
    </row>
    <row r="40" spans="1:25" x14ac:dyDescent="0.3">
      <c r="A40" s="14"/>
      <c r="B40" s="15" t="s">
        <v>122</v>
      </c>
      <c r="C40" s="177" t="s">
        <v>4</v>
      </c>
      <c r="D40" s="178" t="s">
        <v>4</v>
      </c>
      <c r="E40" s="178" t="s">
        <v>4</v>
      </c>
      <c r="F40" s="178" t="s">
        <v>4</v>
      </c>
      <c r="G40" s="178" t="s">
        <v>4</v>
      </c>
      <c r="H40" s="178" t="s">
        <v>4</v>
      </c>
      <c r="I40" s="178" t="s">
        <v>4</v>
      </c>
      <c r="J40" s="178" t="s">
        <v>4</v>
      </c>
      <c r="K40" s="178" t="s">
        <v>4</v>
      </c>
      <c r="L40" s="178" t="s">
        <v>4</v>
      </c>
      <c r="M40" s="178" t="s">
        <v>4</v>
      </c>
      <c r="N40" s="178" t="s">
        <v>4</v>
      </c>
      <c r="O40" s="178">
        <v>611.7699321035999</v>
      </c>
      <c r="P40" s="178">
        <v>640.78342112980022</v>
      </c>
      <c r="Q40" s="178">
        <v>787.05317692289998</v>
      </c>
      <c r="R40" s="178">
        <v>2151.8981848329995</v>
      </c>
      <c r="S40" s="178">
        <v>162.73725033270301</v>
      </c>
      <c r="T40" s="178">
        <v>513.27698060305272</v>
      </c>
      <c r="U40" s="178">
        <v>641.9598928856268</v>
      </c>
      <c r="V40" s="178">
        <v>666.84305890809924</v>
      </c>
      <c r="W40" s="178">
        <v>739.16182313939169</v>
      </c>
      <c r="X40" s="178">
        <v>1027.086667271444</v>
      </c>
      <c r="Y40" s="234">
        <v>1339.583494534342</v>
      </c>
    </row>
    <row r="41" spans="1:25" x14ac:dyDescent="0.3">
      <c r="A41" s="14"/>
      <c r="B41" s="15" t="s">
        <v>123</v>
      </c>
      <c r="C41" s="177" t="s">
        <v>4</v>
      </c>
      <c r="D41" s="178" t="s">
        <v>4</v>
      </c>
      <c r="E41" s="178" t="s">
        <v>4</v>
      </c>
      <c r="F41" s="178" t="s">
        <v>4</v>
      </c>
      <c r="G41" s="178" t="s">
        <v>4</v>
      </c>
      <c r="H41" s="178" t="s">
        <v>4</v>
      </c>
      <c r="I41" s="178" t="s">
        <v>4</v>
      </c>
      <c r="J41" s="178" t="s">
        <v>4</v>
      </c>
      <c r="K41" s="178" t="s">
        <v>4</v>
      </c>
      <c r="L41" s="178" t="s">
        <v>4</v>
      </c>
      <c r="M41" s="178" t="s">
        <v>4</v>
      </c>
      <c r="N41" s="178" t="s">
        <v>4</v>
      </c>
      <c r="O41" s="178">
        <v>626.82615319569993</v>
      </c>
      <c r="P41" s="178">
        <v>597.61483850290017</v>
      </c>
      <c r="Q41" s="178">
        <v>591.3508667031</v>
      </c>
      <c r="R41" s="178">
        <v>1265.0898313027851</v>
      </c>
      <c r="S41" s="178">
        <v>499.66482710953028</v>
      </c>
      <c r="T41" s="178">
        <v>597.2548300009114</v>
      </c>
      <c r="U41" s="178">
        <v>544.8488844978699</v>
      </c>
      <c r="V41" s="178">
        <v>565.64957883217892</v>
      </c>
      <c r="W41" s="178">
        <v>626.99396561499441</v>
      </c>
      <c r="X41" s="178">
        <v>871.22619483740459</v>
      </c>
      <c r="Y41" s="234">
        <v>1136.3016070597143</v>
      </c>
    </row>
    <row r="42" spans="1:25" x14ac:dyDescent="0.3">
      <c r="A42" s="36"/>
      <c r="B42" s="35"/>
      <c r="C42" s="179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1"/>
    </row>
    <row r="43" spans="1:25" x14ac:dyDescent="0.3">
      <c r="A43" s="14"/>
      <c r="B43" s="70"/>
      <c r="C43" s="191"/>
      <c r="D43" s="171"/>
      <c r="E43" s="171"/>
      <c r="F43" s="172"/>
      <c r="G43" s="172"/>
      <c r="H43" s="172"/>
      <c r="I43" s="172"/>
      <c r="J43" s="172"/>
      <c r="K43" s="192"/>
      <c r="L43" s="172"/>
      <c r="M43" s="172"/>
      <c r="N43" s="172"/>
      <c r="O43" s="172"/>
      <c r="P43" s="172"/>
      <c r="Q43" s="172"/>
      <c r="R43" s="172"/>
      <c r="S43" s="172"/>
      <c r="T43" s="172"/>
      <c r="U43" s="172"/>
      <c r="V43" s="172"/>
      <c r="W43" s="172"/>
      <c r="X43" s="172"/>
      <c r="Y43" s="232"/>
    </row>
    <row r="44" spans="1:25" x14ac:dyDescent="0.3">
      <c r="A44" s="14"/>
      <c r="B44" s="4" t="s">
        <v>126</v>
      </c>
      <c r="C44" s="193"/>
      <c r="D44" s="173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233"/>
    </row>
    <row r="45" spans="1:25" x14ac:dyDescent="0.3">
      <c r="A45" s="14"/>
      <c r="B45" s="4"/>
      <c r="C45" s="193"/>
      <c r="D45" s="173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233"/>
    </row>
    <row r="46" spans="1:25" x14ac:dyDescent="0.3">
      <c r="A46" s="14"/>
      <c r="B46" s="16" t="s">
        <v>121</v>
      </c>
      <c r="C46" s="177" t="s">
        <v>4</v>
      </c>
      <c r="D46" s="178" t="s">
        <v>4</v>
      </c>
      <c r="E46" s="178" t="s">
        <v>4</v>
      </c>
      <c r="F46" s="178" t="s">
        <v>4</v>
      </c>
      <c r="G46" s="178" t="s">
        <v>4</v>
      </c>
      <c r="H46" s="178" t="s">
        <v>4</v>
      </c>
      <c r="I46" s="178" t="s">
        <v>4</v>
      </c>
      <c r="J46" s="178" t="s">
        <v>4</v>
      </c>
      <c r="K46" s="178" t="s">
        <v>4</v>
      </c>
      <c r="L46" s="178" t="s">
        <v>4</v>
      </c>
      <c r="M46" s="178" t="s">
        <v>4</v>
      </c>
      <c r="N46" s="178" t="s">
        <v>4</v>
      </c>
      <c r="O46" s="178" t="s">
        <v>4</v>
      </c>
      <c r="P46" s="178" t="s">
        <v>4</v>
      </c>
      <c r="Q46" s="178">
        <f>Q47+Q48</f>
        <v>458.78362817114993</v>
      </c>
      <c r="R46" s="178">
        <f t="shared" ref="R46:Y46" si="0">R47+R48</f>
        <v>840.81916839224846</v>
      </c>
      <c r="S46" s="178">
        <f t="shared" si="0"/>
        <v>352.3481552998789</v>
      </c>
      <c r="T46" s="178">
        <f t="shared" si="0"/>
        <v>406.84750999830015</v>
      </c>
      <c r="U46" s="178">
        <f t="shared" si="0"/>
        <v>486.45880845400802</v>
      </c>
      <c r="V46" s="178">
        <f t="shared" si="0"/>
        <v>456.69814672331904</v>
      </c>
      <c r="W46" s="178">
        <f t="shared" si="0"/>
        <v>513.9964799195966</v>
      </c>
      <c r="X46" s="178">
        <f t="shared" si="0"/>
        <v>772.6596174608585</v>
      </c>
      <c r="Y46" s="234">
        <f t="shared" si="0"/>
        <v>1049.2815256559636</v>
      </c>
    </row>
    <row r="47" spans="1:25" x14ac:dyDescent="0.3">
      <c r="A47" s="14"/>
      <c r="B47" s="15" t="s">
        <v>122</v>
      </c>
      <c r="C47" s="177" t="s">
        <v>4</v>
      </c>
      <c r="D47" s="178" t="s">
        <v>4</v>
      </c>
      <c r="E47" s="178" t="s">
        <v>4</v>
      </c>
      <c r="F47" s="178" t="s">
        <v>4</v>
      </c>
      <c r="G47" s="178" t="s">
        <v>4</v>
      </c>
      <c r="H47" s="178" t="s">
        <v>4</v>
      </c>
      <c r="I47" s="178" t="s">
        <v>4</v>
      </c>
      <c r="J47" s="178" t="s">
        <v>4</v>
      </c>
      <c r="K47" s="178" t="s">
        <v>4</v>
      </c>
      <c r="L47" s="178" t="s">
        <v>4</v>
      </c>
      <c r="M47" s="178" t="s">
        <v>4</v>
      </c>
      <c r="N47" s="178" t="s">
        <v>4</v>
      </c>
      <c r="O47" s="178" t="s">
        <v>4</v>
      </c>
      <c r="P47" s="178" t="s">
        <v>4</v>
      </c>
      <c r="Q47" s="178">
        <f>Q51+Q55</f>
        <v>324.32777064914995</v>
      </c>
      <c r="R47" s="178">
        <f t="shared" ref="R47:Y47" si="1">R51+R55</f>
        <v>599.09357661291153</v>
      </c>
      <c r="S47" s="178">
        <f t="shared" si="1"/>
        <v>132.64568056206451</v>
      </c>
      <c r="T47" s="178">
        <f t="shared" si="1"/>
        <v>274.10771670893331</v>
      </c>
      <c r="U47" s="178">
        <f t="shared" si="1"/>
        <v>316.7217673351206</v>
      </c>
      <c r="V47" s="178">
        <f t="shared" si="1"/>
        <v>297.34530787627688</v>
      </c>
      <c r="W47" s="178">
        <f t="shared" si="1"/>
        <v>334.65089067157209</v>
      </c>
      <c r="X47" s="178">
        <f t="shared" si="1"/>
        <v>503.06031124898021</v>
      </c>
      <c r="Y47" s="234">
        <f t="shared" si="1"/>
        <v>683.16226052933825</v>
      </c>
    </row>
    <row r="48" spans="1:25" x14ac:dyDescent="0.3">
      <c r="A48" s="14"/>
      <c r="B48" s="15" t="s">
        <v>123</v>
      </c>
      <c r="C48" s="177" t="s">
        <v>4</v>
      </c>
      <c r="D48" s="178" t="s">
        <v>4</v>
      </c>
      <c r="E48" s="178" t="s">
        <v>4</v>
      </c>
      <c r="F48" s="178" t="s">
        <v>4</v>
      </c>
      <c r="G48" s="178" t="s">
        <v>4</v>
      </c>
      <c r="H48" s="178" t="s">
        <v>4</v>
      </c>
      <c r="I48" s="178" t="s">
        <v>4</v>
      </c>
      <c r="J48" s="178" t="s">
        <v>4</v>
      </c>
      <c r="K48" s="178" t="s">
        <v>4</v>
      </c>
      <c r="L48" s="178" t="s">
        <v>4</v>
      </c>
      <c r="M48" s="178" t="s">
        <v>4</v>
      </c>
      <c r="N48" s="178" t="s">
        <v>4</v>
      </c>
      <c r="O48" s="178" t="s">
        <v>4</v>
      </c>
      <c r="P48" s="178" t="s">
        <v>4</v>
      </c>
      <c r="Q48" s="178">
        <f>Q52+Q56</f>
        <v>134.45585752199997</v>
      </c>
      <c r="R48" s="178">
        <f t="shared" ref="R48:Y48" si="2">R52+R56</f>
        <v>241.72559177933692</v>
      </c>
      <c r="S48" s="178">
        <f t="shared" si="2"/>
        <v>219.70247473781438</v>
      </c>
      <c r="T48" s="178">
        <f t="shared" si="2"/>
        <v>132.73979328936684</v>
      </c>
      <c r="U48" s="178">
        <f t="shared" si="2"/>
        <v>169.73704111888742</v>
      </c>
      <c r="V48" s="178">
        <f t="shared" si="2"/>
        <v>159.35283884704214</v>
      </c>
      <c r="W48" s="178">
        <f t="shared" si="2"/>
        <v>179.34558924802451</v>
      </c>
      <c r="X48" s="178">
        <f t="shared" si="2"/>
        <v>269.59930621187829</v>
      </c>
      <c r="Y48" s="234">
        <f t="shared" si="2"/>
        <v>366.11926512662535</v>
      </c>
    </row>
    <row r="49" spans="1:25" x14ac:dyDescent="0.3">
      <c r="A49" s="14"/>
      <c r="B49" s="78"/>
      <c r="C49" s="177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234"/>
    </row>
    <row r="50" spans="1:25" x14ac:dyDescent="0.3">
      <c r="A50" s="14"/>
      <c r="B50" s="16" t="s">
        <v>124</v>
      </c>
      <c r="C50" s="177" t="s">
        <v>4</v>
      </c>
      <c r="D50" s="178" t="s">
        <v>4</v>
      </c>
      <c r="E50" s="178" t="s">
        <v>4</v>
      </c>
      <c r="F50" s="178" t="s">
        <v>4</v>
      </c>
      <c r="G50" s="178" t="s">
        <v>4</v>
      </c>
      <c r="H50" s="178" t="s">
        <v>4</v>
      </c>
      <c r="I50" s="178" t="s">
        <v>4</v>
      </c>
      <c r="J50" s="178" t="s">
        <v>4</v>
      </c>
      <c r="K50" s="178" t="s">
        <v>4</v>
      </c>
      <c r="L50" s="178" t="s">
        <v>4</v>
      </c>
      <c r="M50" s="178" t="s">
        <v>4</v>
      </c>
      <c r="N50" s="178" t="s">
        <v>4</v>
      </c>
      <c r="O50" s="178" t="s">
        <v>4</v>
      </c>
      <c r="P50" s="178" t="s">
        <v>4</v>
      </c>
      <c r="Q50" s="178">
        <f>Q51+Q52</f>
        <v>240.35658353504999</v>
      </c>
      <c r="R50" s="178">
        <f t="shared" ref="R50:Y50" si="3">R51+R52</f>
        <v>342.5726788549498</v>
      </c>
      <c r="S50" s="178">
        <f t="shared" si="3"/>
        <v>179.64808056315727</v>
      </c>
      <c r="T50" s="178">
        <f t="shared" si="3"/>
        <v>271.84477083678576</v>
      </c>
      <c r="U50" s="178">
        <f t="shared" si="3"/>
        <v>240.63799227912307</v>
      </c>
      <c r="V50" s="178">
        <f t="shared" si="3"/>
        <v>225.91619926538175</v>
      </c>
      <c r="W50" s="178">
        <f t="shared" si="3"/>
        <v>254.2601322390943</v>
      </c>
      <c r="X50" s="178">
        <f t="shared" si="3"/>
        <v>382.21377808294949</v>
      </c>
      <c r="Y50" s="234">
        <f t="shared" si="3"/>
        <v>519.0511411888607</v>
      </c>
    </row>
    <row r="51" spans="1:25" x14ac:dyDescent="0.3">
      <c r="A51" s="14"/>
      <c r="B51" s="15" t="s">
        <v>122</v>
      </c>
      <c r="C51" s="177" t="s">
        <v>4</v>
      </c>
      <c r="D51" s="178" t="s">
        <v>4</v>
      </c>
      <c r="E51" s="178" t="s">
        <v>4</v>
      </c>
      <c r="F51" s="178" t="s">
        <v>4</v>
      </c>
      <c r="G51" s="178" t="s">
        <v>4</v>
      </c>
      <c r="H51" s="178" t="s">
        <v>4</v>
      </c>
      <c r="I51" s="178" t="s">
        <v>4</v>
      </c>
      <c r="J51" s="178" t="s">
        <v>4</v>
      </c>
      <c r="K51" s="178" t="s">
        <v>4</v>
      </c>
      <c r="L51" s="178" t="s">
        <v>4</v>
      </c>
      <c r="M51" s="178" t="s">
        <v>4</v>
      </c>
      <c r="N51" s="178" t="s">
        <v>4</v>
      </c>
      <c r="O51" s="178" t="s">
        <v>4</v>
      </c>
      <c r="P51" s="178" t="s">
        <v>4</v>
      </c>
      <c r="Q51" s="178">
        <v>179.10643145314998</v>
      </c>
      <c r="R51" s="178">
        <v>257.45941756491152</v>
      </c>
      <c r="S51" s="178">
        <v>102.97312719577131</v>
      </c>
      <c r="T51" s="178">
        <v>191.65617753155496</v>
      </c>
      <c r="U51" s="178">
        <v>168.30576760043036</v>
      </c>
      <c r="V51" s="178">
        <v>158.00912802924262</v>
      </c>
      <c r="W51" s="178">
        <v>177.83329357672798</v>
      </c>
      <c r="X51" s="178">
        <v>267.32596419394372</v>
      </c>
      <c r="Y51" s="234">
        <v>363.03203793497386</v>
      </c>
    </row>
    <row r="52" spans="1:25" x14ac:dyDescent="0.3">
      <c r="A52" s="14"/>
      <c r="B52" s="15" t="s">
        <v>123</v>
      </c>
      <c r="C52" s="177" t="s">
        <v>4</v>
      </c>
      <c r="D52" s="178" t="s">
        <v>4</v>
      </c>
      <c r="E52" s="178" t="s">
        <v>4</v>
      </c>
      <c r="F52" s="178" t="s">
        <v>4</v>
      </c>
      <c r="G52" s="178" t="s">
        <v>4</v>
      </c>
      <c r="H52" s="178" t="s">
        <v>4</v>
      </c>
      <c r="I52" s="178" t="s">
        <v>4</v>
      </c>
      <c r="J52" s="178" t="s">
        <v>4</v>
      </c>
      <c r="K52" s="178" t="s">
        <v>4</v>
      </c>
      <c r="L52" s="178" t="s">
        <v>4</v>
      </c>
      <c r="M52" s="178" t="s">
        <v>4</v>
      </c>
      <c r="N52" s="178" t="s">
        <v>4</v>
      </c>
      <c r="O52" s="178" t="s">
        <v>4</v>
      </c>
      <c r="P52" s="178" t="s">
        <v>4</v>
      </c>
      <c r="Q52" s="178">
        <v>61.250152081899998</v>
      </c>
      <c r="R52" s="178">
        <v>85.113261290038281</v>
      </c>
      <c r="S52" s="178">
        <v>76.674953367385953</v>
      </c>
      <c r="T52" s="178">
        <v>80.188593305230782</v>
      </c>
      <c r="U52" s="178">
        <v>72.332224678692725</v>
      </c>
      <c r="V52" s="178">
        <v>67.907071236139146</v>
      </c>
      <c r="W52" s="178">
        <v>76.426838662366322</v>
      </c>
      <c r="X52" s="178">
        <v>114.8878138890058</v>
      </c>
      <c r="Y52" s="234">
        <v>156.01910325388684</v>
      </c>
    </row>
    <row r="53" spans="1:25" x14ac:dyDescent="0.3">
      <c r="A53" s="14"/>
      <c r="B53" s="78"/>
      <c r="C53" s="177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234"/>
    </row>
    <row r="54" spans="1:25" x14ac:dyDescent="0.3">
      <c r="A54" s="14"/>
      <c r="B54" s="16" t="s">
        <v>125</v>
      </c>
      <c r="C54" s="177" t="s">
        <v>4</v>
      </c>
      <c r="D54" s="178" t="s">
        <v>4</v>
      </c>
      <c r="E54" s="178" t="s">
        <v>4</v>
      </c>
      <c r="F54" s="178" t="s">
        <v>4</v>
      </c>
      <c r="G54" s="178" t="s">
        <v>4</v>
      </c>
      <c r="H54" s="178" t="s">
        <v>4</v>
      </c>
      <c r="I54" s="178" t="s">
        <v>4</v>
      </c>
      <c r="J54" s="178" t="s">
        <v>4</v>
      </c>
      <c r="K54" s="178" t="s">
        <v>4</v>
      </c>
      <c r="L54" s="178" t="s">
        <v>4</v>
      </c>
      <c r="M54" s="178" t="s">
        <v>4</v>
      </c>
      <c r="N54" s="178" t="s">
        <v>4</v>
      </c>
      <c r="O54" s="178" t="s">
        <v>4</v>
      </c>
      <c r="P54" s="178" t="s">
        <v>4</v>
      </c>
      <c r="Q54" s="178">
        <f>Q55+Q56</f>
        <v>218.42704463609996</v>
      </c>
      <c r="R54" s="178">
        <f t="shared" ref="R54:Y54" si="4">R55+R56</f>
        <v>498.24648953729866</v>
      </c>
      <c r="S54" s="178">
        <f t="shared" si="4"/>
        <v>172.70007473672163</v>
      </c>
      <c r="T54" s="178">
        <f t="shared" si="4"/>
        <v>135.0027391615144</v>
      </c>
      <c r="U54" s="178">
        <f t="shared" si="4"/>
        <v>245.82081617488492</v>
      </c>
      <c r="V54" s="178">
        <f t="shared" si="4"/>
        <v>230.78194745793724</v>
      </c>
      <c r="W54" s="178">
        <f t="shared" si="4"/>
        <v>259.73634768050226</v>
      </c>
      <c r="X54" s="178">
        <f t="shared" si="4"/>
        <v>390.44583937790901</v>
      </c>
      <c r="Y54" s="234">
        <f t="shared" si="4"/>
        <v>530.23038446710291</v>
      </c>
    </row>
    <row r="55" spans="1:25" x14ac:dyDescent="0.3">
      <c r="A55" s="14"/>
      <c r="B55" s="15" t="s">
        <v>122</v>
      </c>
      <c r="C55" s="177" t="s">
        <v>4</v>
      </c>
      <c r="D55" s="178" t="s">
        <v>4</v>
      </c>
      <c r="E55" s="178" t="s">
        <v>4</v>
      </c>
      <c r="F55" s="178" t="s">
        <v>4</v>
      </c>
      <c r="G55" s="178" t="s">
        <v>4</v>
      </c>
      <c r="H55" s="178" t="s">
        <v>4</v>
      </c>
      <c r="I55" s="178" t="s">
        <v>4</v>
      </c>
      <c r="J55" s="178" t="s">
        <v>4</v>
      </c>
      <c r="K55" s="178" t="s">
        <v>4</v>
      </c>
      <c r="L55" s="178" t="s">
        <v>4</v>
      </c>
      <c r="M55" s="178" t="s">
        <v>4</v>
      </c>
      <c r="N55" s="178" t="s">
        <v>4</v>
      </c>
      <c r="O55" s="178" t="s">
        <v>4</v>
      </c>
      <c r="P55" s="178" t="s">
        <v>4</v>
      </c>
      <c r="Q55" s="178">
        <v>145.22133919599997</v>
      </c>
      <c r="R55" s="178">
        <v>341.63415904800001</v>
      </c>
      <c r="S55" s="178">
        <v>29.67255336629319</v>
      </c>
      <c r="T55" s="178">
        <v>82.451539177378351</v>
      </c>
      <c r="U55" s="178">
        <v>148.41599973469025</v>
      </c>
      <c r="V55" s="178">
        <v>139.33617984703426</v>
      </c>
      <c r="W55" s="178">
        <v>156.8175970948441</v>
      </c>
      <c r="X55" s="178">
        <v>235.73434705503649</v>
      </c>
      <c r="Y55" s="234">
        <v>320.13022259436445</v>
      </c>
    </row>
    <row r="56" spans="1:25" x14ac:dyDescent="0.3">
      <c r="A56" s="14"/>
      <c r="B56" s="15" t="s">
        <v>123</v>
      </c>
      <c r="C56" s="177" t="s">
        <v>4</v>
      </c>
      <c r="D56" s="178" t="s">
        <v>4</v>
      </c>
      <c r="E56" s="178" t="s">
        <v>4</v>
      </c>
      <c r="F56" s="178" t="s">
        <v>4</v>
      </c>
      <c r="G56" s="178" t="s">
        <v>4</v>
      </c>
      <c r="H56" s="178" t="s">
        <v>4</v>
      </c>
      <c r="I56" s="178" t="s">
        <v>4</v>
      </c>
      <c r="J56" s="178" t="s">
        <v>4</v>
      </c>
      <c r="K56" s="178" t="s">
        <v>4</v>
      </c>
      <c r="L56" s="178" t="s">
        <v>4</v>
      </c>
      <c r="M56" s="178" t="s">
        <v>4</v>
      </c>
      <c r="N56" s="178" t="s">
        <v>4</v>
      </c>
      <c r="O56" s="178" t="s">
        <v>4</v>
      </c>
      <c r="P56" s="178" t="s">
        <v>4</v>
      </c>
      <c r="Q56" s="178">
        <v>73.20570544009999</v>
      </c>
      <c r="R56" s="178">
        <v>156.61233048929864</v>
      </c>
      <c r="S56" s="178">
        <v>143.02752137042845</v>
      </c>
      <c r="T56" s="178">
        <v>52.551199984136055</v>
      </c>
      <c r="U56" s="178">
        <v>97.404816440194679</v>
      </c>
      <c r="V56" s="178">
        <v>91.44576761090299</v>
      </c>
      <c r="W56" s="178">
        <v>102.91875058565819</v>
      </c>
      <c r="X56" s="178">
        <v>154.71149232287249</v>
      </c>
      <c r="Y56" s="234">
        <v>210.10016187273848</v>
      </c>
    </row>
    <row r="57" spans="1:25" x14ac:dyDescent="0.3">
      <c r="A57" s="36"/>
      <c r="B57" s="35"/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  <c r="Y57" s="181"/>
    </row>
    <row r="58" spans="1:25" x14ac:dyDescent="0.3">
      <c r="A58" s="14"/>
      <c r="B58" s="70"/>
      <c r="C58" s="191"/>
      <c r="D58" s="171"/>
      <c r="E58" s="171"/>
      <c r="F58" s="172"/>
      <c r="G58" s="172"/>
      <c r="H58" s="172"/>
      <c r="I58" s="172"/>
      <c r="J58" s="172"/>
      <c r="K58" s="192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349"/>
    </row>
    <row r="59" spans="1:25" x14ac:dyDescent="0.3">
      <c r="A59" s="14"/>
      <c r="B59" s="4" t="s">
        <v>127</v>
      </c>
      <c r="C59" s="193"/>
      <c r="D59" s="173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233"/>
    </row>
    <row r="60" spans="1:25" x14ac:dyDescent="0.3">
      <c r="A60" s="14"/>
      <c r="B60" s="4"/>
      <c r="C60" s="193"/>
      <c r="D60" s="173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233"/>
    </row>
    <row r="61" spans="1:25" x14ac:dyDescent="0.3">
      <c r="A61" s="14"/>
      <c r="B61" s="16" t="s">
        <v>128</v>
      </c>
      <c r="C61" s="177" t="s">
        <v>4</v>
      </c>
      <c r="D61" s="178" t="s">
        <v>4</v>
      </c>
      <c r="E61" s="178" t="s">
        <v>4</v>
      </c>
      <c r="F61" s="178" t="s">
        <v>4</v>
      </c>
      <c r="G61" s="178" t="s">
        <v>4</v>
      </c>
      <c r="H61" s="178" t="s">
        <v>4</v>
      </c>
      <c r="I61" s="178" t="s">
        <v>4</v>
      </c>
      <c r="J61" s="178" t="s">
        <v>4</v>
      </c>
      <c r="K61" s="178" t="s">
        <v>4</v>
      </c>
      <c r="L61" s="178" t="s">
        <v>4</v>
      </c>
      <c r="M61" s="178" t="s">
        <v>4</v>
      </c>
      <c r="N61" s="178" t="s">
        <v>4</v>
      </c>
      <c r="O61" s="178" t="s">
        <v>4</v>
      </c>
      <c r="P61" s="178">
        <v>3.5771070077440124</v>
      </c>
      <c r="Q61" s="178">
        <v>24.793062436544432</v>
      </c>
      <c r="R61" s="178">
        <v>39.077221665363531</v>
      </c>
      <c r="S61" s="178">
        <v>52.075245291202151</v>
      </c>
      <c r="T61" s="178">
        <v>124.12541790434807</v>
      </c>
      <c r="U61" s="178">
        <v>150.20976369126447</v>
      </c>
      <c r="V61" s="178">
        <v>23.715840203208796</v>
      </c>
      <c r="W61" s="178">
        <v>15.261766770671516</v>
      </c>
      <c r="X61" s="178">
        <v>4.2142059683801598</v>
      </c>
      <c r="Y61" s="234">
        <v>3.0830596297980049</v>
      </c>
    </row>
    <row r="62" spans="1:25" x14ac:dyDescent="0.3">
      <c r="A62" s="14"/>
      <c r="B62" s="16" t="s">
        <v>129</v>
      </c>
      <c r="C62" s="177" t="s">
        <v>4</v>
      </c>
      <c r="D62" s="178" t="s">
        <v>4</v>
      </c>
      <c r="E62" s="178" t="s">
        <v>4</v>
      </c>
      <c r="F62" s="178" t="s">
        <v>4</v>
      </c>
      <c r="G62" s="178" t="s">
        <v>4</v>
      </c>
      <c r="H62" s="178" t="s">
        <v>4</v>
      </c>
      <c r="I62" s="178" t="s">
        <v>4</v>
      </c>
      <c r="J62" s="178" t="s">
        <v>4</v>
      </c>
      <c r="K62" s="178" t="s">
        <v>4</v>
      </c>
      <c r="L62" s="178" t="s">
        <v>4</v>
      </c>
      <c r="M62" s="178" t="s">
        <v>4</v>
      </c>
      <c r="N62" s="178" t="s">
        <v>4</v>
      </c>
      <c r="O62" s="178" t="s">
        <v>4</v>
      </c>
      <c r="P62" s="178">
        <v>2.0563236353127876</v>
      </c>
      <c r="Q62" s="178">
        <v>16.003069820627587</v>
      </c>
      <c r="R62" s="178">
        <v>31.378382271313772</v>
      </c>
      <c r="S62" s="178">
        <v>51.69264179996258</v>
      </c>
      <c r="T62" s="178">
        <v>166.83798004207148</v>
      </c>
      <c r="U62" s="178">
        <v>206.18016937677893</v>
      </c>
      <c r="V62" s="178">
        <v>32.552717146006522</v>
      </c>
      <c r="W62" s="178">
        <v>20.948529446018604</v>
      </c>
      <c r="X62" s="178">
        <v>5.784482173443326</v>
      </c>
      <c r="Y62" s="234">
        <v>4.2318537826674536</v>
      </c>
    </row>
    <row r="63" spans="1:25" x14ac:dyDescent="0.3">
      <c r="A63" s="14"/>
      <c r="B63" s="16" t="s">
        <v>130</v>
      </c>
      <c r="C63" s="177" t="s">
        <v>4</v>
      </c>
      <c r="D63" s="178" t="s">
        <v>4</v>
      </c>
      <c r="E63" s="178" t="s">
        <v>4</v>
      </c>
      <c r="F63" s="178" t="s">
        <v>4</v>
      </c>
      <c r="G63" s="178" t="s">
        <v>4</v>
      </c>
      <c r="H63" s="178" t="s">
        <v>4</v>
      </c>
      <c r="I63" s="178" t="s">
        <v>4</v>
      </c>
      <c r="J63" s="178" t="s">
        <v>4</v>
      </c>
      <c r="K63" s="178" t="s">
        <v>4</v>
      </c>
      <c r="L63" s="178" t="s">
        <v>4</v>
      </c>
      <c r="M63" s="178" t="s">
        <v>4</v>
      </c>
      <c r="N63" s="178" t="s">
        <v>4</v>
      </c>
      <c r="O63" s="178" t="s">
        <v>4</v>
      </c>
      <c r="P63" s="178">
        <v>0</v>
      </c>
      <c r="Q63" s="178">
        <v>1.3135697481757787</v>
      </c>
      <c r="R63" s="178">
        <v>89.129651342319164</v>
      </c>
      <c r="S63" s="178">
        <v>565.55369584219602</v>
      </c>
      <c r="T63" s="178">
        <v>1411.4065115562512</v>
      </c>
      <c r="U63" s="178">
        <v>1742.401626101949</v>
      </c>
      <c r="V63" s="178">
        <v>275.09875203171038</v>
      </c>
      <c r="W63" s="178">
        <v>177.03328055999879</v>
      </c>
      <c r="X63" s="178">
        <v>48.883901762380276</v>
      </c>
      <c r="Y63" s="234">
        <v>35.762842443255394</v>
      </c>
    </row>
    <row r="64" spans="1:25" x14ac:dyDescent="0.3">
      <c r="A64" s="14"/>
      <c r="B64" s="16" t="s">
        <v>131</v>
      </c>
      <c r="C64" s="177" t="s">
        <v>4</v>
      </c>
      <c r="D64" s="178" t="s">
        <v>4</v>
      </c>
      <c r="E64" s="178" t="s">
        <v>4</v>
      </c>
      <c r="F64" s="178" t="s">
        <v>4</v>
      </c>
      <c r="G64" s="178" t="s">
        <v>4</v>
      </c>
      <c r="H64" s="178" t="s">
        <v>4</v>
      </c>
      <c r="I64" s="178" t="s">
        <v>4</v>
      </c>
      <c r="J64" s="178" t="s">
        <v>4</v>
      </c>
      <c r="K64" s="178" t="s">
        <v>4</v>
      </c>
      <c r="L64" s="178" t="s">
        <v>4</v>
      </c>
      <c r="M64" s="178" t="s">
        <v>4</v>
      </c>
      <c r="N64" s="178" t="s">
        <v>4</v>
      </c>
      <c r="O64" s="178" t="s">
        <v>4</v>
      </c>
      <c r="P64" s="178">
        <v>0.44010608037069865</v>
      </c>
      <c r="Q64" s="178">
        <v>1.976763459956723</v>
      </c>
      <c r="R64" s="178">
        <v>1.5595284427081306</v>
      </c>
      <c r="S64" s="178">
        <v>3.5093363620557589</v>
      </c>
      <c r="T64" s="178">
        <v>0</v>
      </c>
      <c r="U64" s="178">
        <v>0</v>
      </c>
      <c r="V64" s="178">
        <v>0</v>
      </c>
      <c r="W64" s="178">
        <v>0</v>
      </c>
      <c r="X64" s="178">
        <v>0</v>
      </c>
      <c r="Y64" s="234">
        <v>0</v>
      </c>
    </row>
    <row r="65" spans="1:25" x14ac:dyDescent="0.3">
      <c r="A65" s="14"/>
      <c r="B65" s="16" t="s">
        <v>132</v>
      </c>
      <c r="C65" s="177" t="s">
        <v>4</v>
      </c>
      <c r="D65" s="178" t="s">
        <v>4</v>
      </c>
      <c r="E65" s="178" t="s">
        <v>4</v>
      </c>
      <c r="F65" s="178" t="s">
        <v>4</v>
      </c>
      <c r="G65" s="178" t="s">
        <v>4</v>
      </c>
      <c r="H65" s="178" t="s">
        <v>4</v>
      </c>
      <c r="I65" s="178" t="s">
        <v>4</v>
      </c>
      <c r="J65" s="178" t="s">
        <v>4</v>
      </c>
      <c r="K65" s="178" t="s">
        <v>4</v>
      </c>
      <c r="L65" s="178" t="s">
        <v>4</v>
      </c>
      <c r="M65" s="178" t="s">
        <v>4</v>
      </c>
      <c r="N65" s="178" t="s">
        <v>4</v>
      </c>
      <c r="O65" s="178" t="s">
        <v>4</v>
      </c>
      <c r="P65" s="178">
        <v>0</v>
      </c>
      <c r="Q65" s="178">
        <v>3.9930604176752578</v>
      </c>
      <c r="R65" s="178">
        <v>9.7563883677112013</v>
      </c>
      <c r="S65" s="178">
        <v>13.634147543955141</v>
      </c>
      <c r="T65" s="178">
        <v>16.384507255457997</v>
      </c>
      <c r="U65" s="178">
        <v>19.827630831718167</v>
      </c>
      <c r="V65" s="178">
        <v>3.1304817533681422</v>
      </c>
      <c r="W65" s="178">
        <v>2.0145473232393911</v>
      </c>
      <c r="X65" s="178">
        <v>0.55627356129530015</v>
      </c>
      <c r="Y65" s="234">
        <v>0.40696268118397649</v>
      </c>
    </row>
    <row r="66" spans="1:25" x14ac:dyDescent="0.3">
      <c r="A66" s="14"/>
      <c r="B66" s="15" t="s">
        <v>133</v>
      </c>
      <c r="C66" s="177" t="s">
        <v>4</v>
      </c>
      <c r="D66" s="178" t="s">
        <v>4</v>
      </c>
      <c r="E66" s="178" t="s">
        <v>4</v>
      </c>
      <c r="F66" s="178" t="s">
        <v>4</v>
      </c>
      <c r="G66" s="178" t="s">
        <v>4</v>
      </c>
      <c r="H66" s="178" t="s">
        <v>4</v>
      </c>
      <c r="I66" s="178" t="s">
        <v>4</v>
      </c>
      <c r="J66" s="178" t="s">
        <v>4</v>
      </c>
      <c r="K66" s="178" t="s">
        <v>4</v>
      </c>
      <c r="L66" s="178" t="s">
        <v>4</v>
      </c>
      <c r="M66" s="178" t="s">
        <v>4</v>
      </c>
      <c r="N66" s="178" t="s">
        <v>4</v>
      </c>
      <c r="O66" s="178" t="s">
        <v>4</v>
      </c>
      <c r="P66" s="178">
        <v>0</v>
      </c>
      <c r="Q66" s="178">
        <v>1.5364066162580916E-3</v>
      </c>
      <c r="R66" s="178">
        <v>0.93983408640116795</v>
      </c>
      <c r="S66" s="178">
        <v>1.8556406097953797</v>
      </c>
      <c r="T66" s="178">
        <v>13.681826758362726</v>
      </c>
      <c r="U66" s="178">
        <v>16.556995327276098</v>
      </c>
      <c r="V66" s="178">
        <v>2.614098083757189</v>
      </c>
      <c r="W66" s="178">
        <v>1.6822408537127682</v>
      </c>
      <c r="X66" s="178">
        <v>0.4645143352336365</v>
      </c>
      <c r="Y66" s="234">
        <v>0.33983279535142336</v>
      </c>
    </row>
    <row r="67" spans="1:25" x14ac:dyDescent="0.3">
      <c r="A67" s="14"/>
      <c r="B67" s="15" t="s">
        <v>134</v>
      </c>
      <c r="C67" s="177" t="s">
        <v>4</v>
      </c>
      <c r="D67" s="178" t="s">
        <v>4</v>
      </c>
      <c r="E67" s="178" t="s">
        <v>4</v>
      </c>
      <c r="F67" s="178" t="s">
        <v>4</v>
      </c>
      <c r="G67" s="178" t="s">
        <v>4</v>
      </c>
      <c r="H67" s="178" t="s">
        <v>4</v>
      </c>
      <c r="I67" s="178" t="s">
        <v>4</v>
      </c>
      <c r="J67" s="178" t="s">
        <v>4</v>
      </c>
      <c r="K67" s="178" t="s">
        <v>4</v>
      </c>
      <c r="L67" s="178" t="s">
        <v>4</v>
      </c>
      <c r="M67" s="178" t="s">
        <v>4</v>
      </c>
      <c r="N67" s="178" t="s">
        <v>4</v>
      </c>
      <c r="O67" s="178" t="s">
        <v>4</v>
      </c>
      <c r="P67" s="178">
        <v>0</v>
      </c>
      <c r="Q67" s="178">
        <v>0.51503181719476809</v>
      </c>
      <c r="R67" s="178">
        <v>0.81243442883424488</v>
      </c>
      <c r="S67" s="178">
        <v>2.4493248925158091</v>
      </c>
      <c r="T67" s="178">
        <v>16.344065069442991</v>
      </c>
      <c r="U67" s="178">
        <v>19.848019224940703</v>
      </c>
      <c r="V67" s="178">
        <v>3.1337007709857958</v>
      </c>
      <c r="W67" s="178">
        <v>2.0166188457193188</v>
      </c>
      <c r="X67" s="178">
        <v>0.556845567310706</v>
      </c>
      <c r="Y67" s="234">
        <v>0.40738115352902354</v>
      </c>
    </row>
    <row r="68" spans="1:25" x14ac:dyDescent="0.3">
      <c r="A68" s="14"/>
      <c r="B68" s="15" t="s">
        <v>135</v>
      </c>
      <c r="C68" s="177" t="s">
        <v>4</v>
      </c>
      <c r="D68" s="178" t="s">
        <v>4</v>
      </c>
      <c r="E68" s="178" t="s">
        <v>4</v>
      </c>
      <c r="F68" s="178" t="s">
        <v>4</v>
      </c>
      <c r="G68" s="178" t="s">
        <v>4</v>
      </c>
      <c r="H68" s="178" t="s">
        <v>4</v>
      </c>
      <c r="I68" s="178" t="s">
        <v>4</v>
      </c>
      <c r="J68" s="178" t="s">
        <v>4</v>
      </c>
      <c r="K68" s="178" t="s">
        <v>4</v>
      </c>
      <c r="L68" s="178" t="s">
        <v>4</v>
      </c>
      <c r="M68" s="178" t="s">
        <v>4</v>
      </c>
      <c r="N68" s="178" t="s">
        <v>4</v>
      </c>
      <c r="O68" s="178" t="s">
        <v>4</v>
      </c>
      <c r="P68" s="178">
        <v>6.781665724996794E-4</v>
      </c>
      <c r="Q68" s="178">
        <v>1.5275793209206379E-2</v>
      </c>
      <c r="R68" s="178">
        <v>27.224062917619175</v>
      </c>
      <c r="S68" s="178">
        <v>94.846038107194104</v>
      </c>
      <c r="T68" s="178">
        <v>213.895307953339</v>
      </c>
      <c r="U68" s="178">
        <v>260.41776807603873</v>
      </c>
      <c r="V68" s="178">
        <v>41.116010184674778</v>
      </c>
      <c r="W68" s="178">
        <v>26.45923368526319</v>
      </c>
      <c r="X68" s="178">
        <v>7.3061436589032152</v>
      </c>
      <c r="Y68" s="234">
        <v>5.3450820233467065</v>
      </c>
    </row>
    <row r="69" spans="1:25" x14ac:dyDescent="0.3">
      <c r="A69" s="14"/>
      <c r="B69" s="15" t="s">
        <v>136</v>
      </c>
      <c r="C69" s="177" t="s">
        <v>4</v>
      </c>
      <c r="D69" s="178" t="s">
        <v>4</v>
      </c>
      <c r="E69" s="178" t="s">
        <v>4</v>
      </c>
      <c r="F69" s="178" t="s">
        <v>4</v>
      </c>
      <c r="G69" s="178" t="s">
        <v>4</v>
      </c>
      <c r="H69" s="178" t="s">
        <v>4</v>
      </c>
      <c r="I69" s="178" t="s">
        <v>4</v>
      </c>
      <c r="J69" s="178" t="s">
        <v>4</v>
      </c>
      <c r="K69" s="178" t="s">
        <v>4</v>
      </c>
      <c r="L69" s="178" t="s">
        <v>4</v>
      </c>
      <c r="M69" s="178" t="s">
        <v>4</v>
      </c>
      <c r="N69" s="178" t="s">
        <v>4</v>
      </c>
      <c r="O69" s="178" t="s">
        <v>4</v>
      </c>
      <c r="P69" s="178">
        <v>0</v>
      </c>
      <c r="Q69" s="178">
        <v>0</v>
      </c>
      <c r="R69" s="178">
        <v>56.246995907649506</v>
      </c>
      <c r="S69" s="178">
        <v>141.24129340092259</v>
      </c>
      <c r="T69" s="178">
        <v>143.27726140892995</v>
      </c>
      <c r="U69" s="178">
        <v>115.06805916423956</v>
      </c>
      <c r="V69" s="178">
        <v>13.563898726148706</v>
      </c>
      <c r="W69" s="178">
        <v>11.933808484932252</v>
      </c>
      <c r="X69" s="178">
        <v>2.4396524379400519</v>
      </c>
      <c r="Y69" s="234">
        <v>1.4124303588073985</v>
      </c>
    </row>
    <row r="70" spans="1:25" x14ac:dyDescent="0.3">
      <c r="A70" s="36"/>
      <c r="B70" s="35"/>
      <c r="C70" s="323"/>
      <c r="D70" s="324"/>
      <c r="E70" s="324"/>
      <c r="F70" s="324"/>
      <c r="G70" s="324"/>
      <c r="H70" s="324"/>
      <c r="I70" s="324"/>
      <c r="J70" s="324"/>
      <c r="K70" s="324"/>
      <c r="L70" s="324"/>
      <c r="M70" s="324"/>
      <c r="N70" s="324"/>
      <c r="O70" s="324"/>
      <c r="P70" s="324"/>
      <c r="Q70" s="324"/>
      <c r="R70" s="324"/>
      <c r="S70" s="324"/>
      <c r="T70" s="324"/>
      <c r="U70" s="324"/>
      <c r="V70" s="324"/>
      <c r="W70" s="324"/>
      <c r="X70" s="324"/>
      <c r="Y70" s="325"/>
    </row>
    <row r="71" spans="1:25" x14ac:dyDescent="0.3">
      <c r="A71" s="14"/>
      <c r="B71" s="15"/>
      <c r="C71" s="191"/>
      <c r="D71" s="171"/>
      <c r="E71" s="171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349"/>
    </row>
    <row r="72" spans="1:25" x14ac:dyDescent="0.3">
      <c r="A72" s="14"/>
      <c r="B72" s="4" t="s">
        <v>137</v>
      </c>
      <c r="C72" s="193"/>
      <c r="D72" s="173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233"/>
    </row>
    <row r="73" spans="1:25" x14ac:dyDescent="0.3">
      <c r="A73" s="14"/>
      <c r="B73" s="16"/>
      <c r="C73" s="193"/>
      <c r="D73" s="173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233"/>
    </row>
    <row r="74" spans="1:25" x14ac:dyDescent="0.3">
      <c r="A74" s="14"/>
      <c r="B74" s="16" t="s">
        <v>128</v>
      </c>
      <c r="C74" s="177" t="s">
        <v>4</v>
      </c>
      <c r="D74" s="178" t="s">
        <v>4</v>
      </c>
      <c r="E74" s="178" t="s">
        <v>4</v>
      </c>
      <c r="F74" s="178" t="s">
        <v>4</v>
      </c>
      <c r="G74" s="178" t="s">
        <v>4</v>
      </c>
      <c r="H74" s="178" t="s">
        <v>4</v>
      </c>
      <c r="I74" s="178" t="s">
        <v>4</v>
      </c>
      <c r="J74" s="178" t="s">
        <v>4</v>
      </c>
      <c r="K74" s="178" t="s">
        <v>4</v>
      </c>
      <c r="L74" s="178" t="s">
        <v>4</v>
      </c>
      <c r="M74" s="178" t="s">
        <v>4</v>
      </c>
      <c r="N74" s="178" t="s">
        <v>4</v>
      </c>
      <c r="O74" s="178" t="s">
        <v>4</v>
      </c>
      <c r="P74" s="178">
        <v>3.5771070077440124</v>
      </c>
      <c r="Q74" s="178">
        <v>24.793062436544432</v>
      </c>
      <c r="R74" s="178">
        <v>39.077221665363531</v>
      </c>
      <c r="S74" s="178">
        <v>52.075245291202151</v>
      </c>
      <c r="T74" s="178">
        <v>124.12541790434807</v>
      </c>
      <c r="U74" s="178">
        <v>150.20976369126447</v>
      </c>
      <c r="V74" s="178">
        <v>23.715840203208796</v>
      </c>
      <c r="W74" s="178">
        <v>15.261766770671516</v>
      </c>
      <c r="X74" s="178">
        <v>4.2142059683801598</v>
      </c>
      <c r="Y74" s="234">
        <v>3.0830596297980049</v>
      </c>
    </row>
    <row r="75" spans="1:25" x14ac:dyDescent="0.3">
      <c r="A75" s="14"/>
      <c r="B75" s="16" t="s">
        <v>129</v>
      </c>
      <c r="C75" s="177" t="s">
        <v>4</v>
      </c>
      <c r="D75" s="178" t="s">
        <v>4</v>
      </c>
      <c r="E75" s="178" t="s">
        <v>4</v>
      </c>
      <c r="F75" s="178" t="s">
        <v>4</v>
      </c>
      <c r="G75" s="178" t="s">
        <v>4</v>
      </c>
      <c r="H75" s="178" t="s">
        <v>4</v>
      </c>
      <c r="I75" s="178" t="s">
        <v>4</v>
      </c>
      <c r="J75" s="178" t="s">
        <v>4</v>
      </c>
      <c r="K75" s="178" t="s">
        <v>4</v>
      </c>
      <c r="L75" s="178" t="s">
        <v>4</v>
      </c>
      <c r="M75" s="178" t="s">
        <v>4</v>
      </c>
      <c r="N75" s="178" t="s">
        <v>4</v>
      </c>
      <c r="O75" s="178" t="s">
        <v>4</v>
      </c>
      <c r="P75" s="178">
        <v>2.0540436353127878</v>
      </c>
      <c r="Q75" s="178">
        <v>13.951878510627587</v>
      </c>
      <c r="R75" s="178">
        <v>27.373549829149464</v>
      </c>
      <c r="S75" s="178">
        <v>44.042619139565922</v>
      </c>
      <c r="T75" s="178">
        <v>143.24847349366286</v>
      </c>
      <c r="U75" s="178">
        <v>173.35143531358628</v>
      </c>
      <c r="V75" s="178">
        <v>27.369558661605069</v>
      </c>
      <c r="W75" s="178">
        <v>17.613030671926708</v>
      </c>
      <c r="X75" s="178">
        <v>4.8634565115707407</v>
      </c>
      <c r="Y75" s="234">
        <v>3.55804309153533</v>
      </c>
    </row>
    <row r="76" spans="1:25" x14ac:dyDescent="0.3">
      <c r="A76" s="14"/>
      <c r="B76" s="16" t="s">
        <v>130</v>
      </c>
      <c r="C76" s="177" t="s">
        <v>4</v>
      </c>
      <c r="D76" s="178" t="s">
        <v>4</v>
      </c>
      <c r="E76" s="178" t="s">
        <v>4</v>
      </c>
      <c r="F76" s="178" t="s">
        <v>4</v>
      </c>
      <c r="G76" s="178" t="s">
        <v>4</v>
      </c>
      <c r="H76" s="178" t="s">
        <v>4</v>
      </c>
      <c r="I76" s="178" t="s">
        <v>4</v>
      </c>
      <c r="J76" s="178" t="s">
        <v>4</v>
      </c>
      <c r="K76" s="178" t="s">
        <v>4</v>
      </c>
      <c r="L76" s="178" t="s">
        <v>4</v>
      </c>
      <c r="M76" s="178" t="s">
        <v>4</v>
      </c>
      <c r="N76" s="178" t="s">
        <v>4</v>
      </c>
      <c r="O76" s="178" t="s">
        <v>4</v>
      </c>
      <c r="P76" s="178">
        <v>0</v>
      </c>
      <c r="Q76" s="178">
        <v>1.1630133581757787</v>
      </c>
      <c r="R76" s="178">
        <v>80.596180014806365</v>
      </c>
      <c r="S76" s="178">
        <v>504.10534321827242</v>
      </c>
      <c r="T76" s="178">
        <v>1221.9252013746409</v>
      </c>
      <c r="U76" s="178">
        <v>1478.7067696990694</v>
      </c>
      <c r="V76" s="178">
        <v>233.46533937477753</v>
      </c>
      <c r="W76" s="178">
        <v>150.24108477891647</v>
      </c>
      <c r="X76" s="178">
        <v>41.485817840430862</v>
      </c>
      <c r="Y76" s="234">
        <v>30.35049808971468</v>
      </c>
    </row>
    <row r="77" spans="1:25" x14ac:dyDescent="0.3">
      <c r="A77" s="14"/>
      <c r="B77" s="15" t="s">
        <v>131</v>
      </c>
      <c r="C77" s="177" t="s">
        <v>4</v>
      </c>
      <c r="D77" s="178" t="s">
        <v>4</v>
      </c>
      <c r="E77" s="178" t="s">
        <v>4</v>
      </c>
      <c r="F77" s="178" t="s">
        <v>4</v>
      </c>
      <c r="G77" s="178" t="s">
        <v>4</v>
      </c>
      <c r="H77" s="178" t="s">
        <v>4</v>
      </c>
      <c r="I77" s="178" t="s">
        <v>4</v>
      </c>
      <c r="J77" s="178" t="s">
        <v>4</v>
      </c>
      <c r="K77" s="178" t="s">
        <v>4</v>
      </c>
      <c r="L77" s="178" t="s">
        <v>4</v>
      </c>
      <c r="M77" s="178" t="s">
        <v>4</v>
      </c>
      <c r="N77" s="178" t="s">
        <v>4</v>
      </c>
      <c r="O77" s="178" t="s">
        <v>4</v>
      </c>
      <c r="P77" s="178">
        <v>0.44010608037069865</v>
      </c>
      <c r="Q77" s="178">
        <v>1.976763459956723</v>
      </c>
      <c r="R77" s="178">
        <v>1.5595284427081306</v>
      </c>
      <c r="S77" s="178">
        <v>3.5093363620557589</v>
      </c>
      <c r="T77" s="178">
        <v>0</v>
      </c>
      <c r="U77" s="178">
        <v>0</v>
      </c>
      <c r="V77" s="178">
        <v>0</v>
      </c>
      <c r="W77" s="178">
        <v>0</v>
      </c>
      <c r="X77" s="178">
        <v>0</v>
      </c>
      <c r="Y77" s="234">
        <v>0</v>
      </c>
    </row>
    <row r="78" spans="1:25" x14ac:dyDescent="0.3">
      <c r="A78" s="14"/>
      <c r="B78" s="15" t="s">
        <v>132</v>
      </c>
      <c r="C78" s="177" t="s">
        <v>4</v>
      </c>
      <c r="D78" s="178" t="s">
        <v>4</v>
      </c>
      <c r="E78" s="178" t="s">
        <v>4</v>
      </c>
      <c r="F78" s="178" t="s">
        <v>4</v>
      </c>
      <c r="G78" s="178" t="s">
        <v>4</v>
      </c>
      <c r="H78" s="178" t="s">
        <v>4</v>
      </c>
      <c r="I78" s="178" t="s">
        <v>4</v>
      </c>
      <c r="J78" s="178" t="s">
        <v>4</v>
      </c>
      <c r="K78" s="178" t="s">
        <v>4</v>
      </c>
      <c r="L78" s="178" t="s">
        <v>4</v>
      </c>
      <c r="M78" s="178" t="s">
        <v>4</v>
      </c>
      <c r="N78" s="178" t="s">
        <v>4</v>
      </c>
      <c r="O78" s="178" t="s">
        <v>4</v>
      </c>
      <c r="P78" s="178">
        <v>0</v>
      </c>
      <c r="Q78" s="178">
        <v>3.9930604176752578</v>
      </c>
      <c r="R78" s="178">
        <v>9.7563883677112013</v>
      </c>
      <c r="S78" s="178">
        <v>13.634147543955141</v>
      </c>
      <c r="T78" s="178">
        <v>16.384507255457997</v>
      </c>
      <c r="U78" s="178">
        <v>19.827630831718167</v>
      </c>
      <c r="V78" s="178">
        <v>3.1304817533681422</v>
      </c>
      <c r="W78" s="178">
        <v>2.0145473232393911</v>
      </c>
      <c r="X78" s="178">
        <v>0.55627356129530015</v>
      </c>
      <c r="Y78" s="234">
        <v>0.40696268118397649</v>
      </c>
    </row>
    <row r="79" spans="1:25" x14ac:dyDescent="0.3">
      <c r="A79" s="14"/>
      <c r="B79" s="15" t="s">
        <v>133</v>
      </c>
      <c r="C79" s="177" t="s">
        <v>4</v>
      </c>
      <c r="D79" s="178" t="s">
        <v>4</v>
      </c>
      <c r="E79" s="178" t="s">
        <v>4</v>
      </c>
      <c r="F79" s="178" t="s">
        <v>4</v>
      </c>
      <c r="G79" s="178" t="s">
        <v>4</v>
      </c>
      <c r="H79" s="178" t="s">
        <v>4</v>
      </c>
      <c r="I79" s="178" t="s">
        <v>4</v>
      </c>
      <c r="J79" s="178" t="s">
        <v>4</v>
      </c>
      <c r="K79" s="178" t="s">
        <v>4</v>
      </c>
      <c r="L79" s="178" t="s">
        <v>4</v>
      </c>
      <c r="M79" s="178" t="s">
        <v>4</v>
      </c>
      <c r="N79" s="178" t="s">
        <v>4</v>
      </c>
      <c r="O79" s="178" t="s">
        <v>4</v>
      </c>
      <c r="P79" s="178">
        <v>0</v>
      </c>
      <c r="Q79" s="178">
        <v>1.5364066162580916E-3</v>
      </c>
      <c r="R79" s="178">
        <v>0.93983408640116795</v>
      </c>
      <c r="S79" s="178">
        <v>1.8556406097953797</v>
      </c>
      <c r="T79" s="178">
        <v>13.681826758362726</v>
      </c>
      <c r="U79" s="178">
        <v>16.556995327276098</v>
      </c>
      <c r="V79" s="178">
        <v>2.614098083757189</v>
      </c>
      <c r="W79" s="178">
        <v>1.6822408537127682</v>
      </c>
      <c r="X79" s="178">
        <v>0.4645143352336365</v>
      </c>
      <c r="Y79" s="234">
        <v>0.33983279535142336</v>
      </c>
    </row>
    <row r="80" spans="1:25" x14ac:dyDescent="0.3">
      <c r="A80" s="14"/>
      <c r="B80" s="16" t="s">
        <v>134</v>
      </c>
      <c r="C80" s="177" t="s">
        <v>4</v>
      </c>
      <c r="D80" s="178" t="s">
        <v>4</v>
      </c>
      <c r="E80" s="178" t="s">
        <v>4</v>
      </c>
      <c r="F80" s="178" t="s">
        <v>4</v>
      </c>
      <c r="G80" s="178" t="s">
        <v>4</v>
      </c>
      <c r="H80" s="178" t="s">
        <v>4</v>
      </c>
      <c r="I80" s="178" t="s">
        <v>4</v>
      </c>
      <c r="J80" s="178" t="s">
        <v>4</v>
      </c>
      <c r="K80" s="178" t="s">
        <v>4</v>
      </c>
      <c r="L80" s="178" t="s">
        <v>4</v>
      </c>
      <c r="M80" s="178" t="s">
        <v>4</v>
      </c>
      <c r="N80" s="178" t="s">
        <v>4</v>
      </c>
      <c r="O80" s="178" t="s">
        <v>4</v>
      </c>
      <c r="P80" s="178">
        <v>0</v>
      </c>
      <c r="Q80" s="178">
        <v>0.51503181719476809</v>
      </c>
      <c r="R80" s="178">
        <v>0.78994770259242886</v>
      </c>
      <c r="S80" s="178">
        <v>2.32546462389899</v>
      </c>
      <c r="T80" s="178">
        <v>15.96213121808985</v>
      </c>
      <c r="U80" s="178">
        <v>19.316494548488787</v>
      </c>
      <c r="V80" s="178">
        <v>3.0497810977167208</v>
      </c>
      <c r="W80" s="178">
        <v>1.9626143293315632</v>
      </c>
      <c r="X80" s="178">
        <v>0.54193339110590932</v>
      </c>
      <c r="Y80" s="234">
        <v>0.39647159457666065</v>
      </c>
    </row>
    <row r="81" spans="1:25" x14ac:dyDescent="0.3">
      <c r="A81" s="14"/>
      <c r="B81" s="15" t="s">
        <v>135</v>
      </c>
      <c r="C81" s="177" t="s">
        <v>4</v>
      </c>
      <c r="D81" s="178" t="s">
        <v>4</v>
      </c>
      <c r="E81" s="178" t="s">
        <v>4</v>
      </c>
      <c r="F81" s="178" t="s">
        <v>4</v>
      </c>
      <c r="G81" s="178" t="s">
        <v>4</v>
      </c>
      <c r="H81" s="178" t="s">
        <v>4</v>
      </c>
      <c r="I81" s="178" t="s">
        <v>4</v>
      </c>
      <c r="J81" s="178" t="s">
        <v>4</v>
      </c>
      <c r="K81" s="178" t="s">
        <v>4</v>
      </c>
      <c r="L81" s="178" t="s">
        <v>4</v>
      </c>
      <c r="M81" s="178" t="s">
        <v>4</v>
      </c>
      <c r="N81" s="178" t="s">
        <v>4</v>
      </c>
      <c r="O81" s="178" t="s">
        <v>4</v>
      </c>
      <c r="P81" s="178">
        <v>6.781665724996794E-4</v>
      </c>
      <c r="Q81" s="178">
        <v>1.5275793209206379E-2</v>
      </c>
      <c r="R81" s="178">
        <v>27.056444881267581</v>
      </c>
      <c r="S81" s="178">
        <v>92.03505596125369</v>
      </c>
      <c r="T81" s="178">
        <v>205.22740137544099</v>
      </c>
      <c r="U81" s="178">
        <v>248.35492990914162</v>
      </c>
      <c r="V81" s="178">
        <v>39.211471256357854</v>
      </c>
      <c r="W81" s="178">
        <v>25.233612805691536</v>
      </c>
      <c r="X81" s="178">
        <v>6.9677150285045508</v>
      </c>
      <c r="Y81" s="234">
        <v>5.0974919302713531</v>
      </c>
    </row>
    <row r="82" spans="1:25" x14ac:dyDescent="0.3">
      <c r="A82" s="14"/>
      <c r="B82" s="15" t="s">
        <v>136</v>
      </c>
      <c r="C82" s="177" t="s">
        <v>4</v>
      </c>
      <c r="D82" s="178" t="s">
        <v>4</v>
      </c>
      <c r="E82" s="178" t="s">
        <v>4</v>
      </c>
      <c r="F82" s="178" t="s">
        <v>4</v>
      </c>
      <c r="G82" s="178" t="s">
        <v>4</v>
      </c>
      <c r="H82" s="178" t="s">
        <v>4</v>
      </c>
      <c r="I82" s="178" t="s">
        <v>4</v>
      </c>
      <c r="J82" s="178" t="s">
        <v>4</v>
      </c>
      <c r="K82" s="178" t="s">
        <v>4</v>
      </c>
      <c r="L82" s="178" t="s">
        <v>4</v>
      </c>
      <c r="M82" s="178" t="s">
        <v>4</v>
      </c>
      <c r="N82" s="178" t="s">
        <v>4</v>
      </c>
      <c r="O82" s="178" t="s">
        <v>4</v>
      </c>
      <c r="P82" s="178">
        <v>0</v>
      </c>
      <c r="Q82" s="178">
        <v>0</v>
      </c>
      <c r="R82" s="178">
        <v>55.823404439920019</v>
      </c>
      <c r="S82" s="178">
        <v>139.55851109980003</v>
      </c>
      <c r="T82" s="178">
        <v>139.55851109980003</v>
      </c>
      <c r="U82" s="178">
        <v>111.64680887984004</v>
      </c>
      <c r="V82" s="178">
        <v>13.160611378543695</v>
      </c>
      <c r="W82" s="178">
        <v>11.578987642644748</v>
      </c>
      <c r="X82" s="178">
        <v>2.3671157004843089</v>
      </c>
      <c r="Y82" s="234">
        <v>1.3704354055435473</v>
      </c>
    </row>
    <row r="83" spans="1:25" x14ac:dyDescent="0.3">
      <c r="A83" s="36"/>
      <c r="B83" s="322"/>
      <c r="C83" s="323"/>
      <c r="D83" s="324"/>
      <c r="E83" s="324"/>
      <c r="F83" s="324"/>
      <c r="G83" s="324"/>
      <c r="H83" s="324"/>
      <c r="I83" s="324"/>
      <c r="J83" s="324"/>
      <c r="K83" s="324"/>
      <c r="L83" s="324"/>
      <c r="M83" s="324"/>
      <c r="N83" s="324"/>
      <c r="O83" s="324"/>
      <c r="P83" s="324"/>
      <c r="Q83" s="324"/>
      <c r="R83" s="324"/>
      <c r="S83" s="324"/>
      <c r="T83" s="324"/>
      <c r="U83" s="324"/>
      <c r="V83" s="324"/>
      <c r="W83" s="324"/>
      <c r="X83" s="324"/>
      <c r="Y83" s="325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29"/>
  <sheetViews>
    <sheetView showGridLines="0" zoomScaleNormal="100" zoomScaleSheetLayoutView="88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28"/>
    </sheetView>
  </sheetViews>
  <sheetFormatPr defaultColWidth="9.125" defaultRowHeight="15.6" x14ac:dyDescent="0.3"/>
  <cols>
    <col min="1" max="1" width="5.75" style="7" customWidth="1"/>
    <col min="2" max="2" width="75.75" style="7" customWidth="1"/>
    <col min="3" max="6" width="11.125" style="7" customWidth="1"/>
    <col min="7" max="7" width="11.125" style="52" customWidth="1"/>
    <col min="8" max="18" width="11.125" style="7" customWidth="1"/>
    <col min="19" max="20" width="11.125" style="23" customWidth="1"/>
    <col min="21" max="21" width="9.125" style="23"/>
    <col min="22" max="16384" width="9.125" style="7"/>
  </cols>
  <sheetData>
    <row r="1" spans="1:25" x14ac:dyDescent="0.3">
      <c r="A1" s="371" t="str">
        <f>'Summary indicators'!A1:Q1</f>
        <v>76th meeting of the Macroeconomic Forecast Committee, September 15 2026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</row>
    <row r="2" spans="1:25" ht="17.399999999999999" x14ac:dyDescent="0.3">
      <c r="A2" s="369" t="s">
        <v>46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</row>
    <row r="3" spans="1:25" x14ac:dyDescent="0.3">
      <c r="A3" s="374" t="s">
        <v>16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</row>
    <row r="4" spans="1:25" x14ac:dyDescent="0.3">
      <c r="A4" s="49"/>
      <c r="B4" s="39"/>
      <c r="C4" s="189"/>
      <c r="D4" s="50"/>
      <c r="E4" s="190"/>
      <c r="F4" s="190"/>
      <c r="G4" s="190"/>
      <c r="H4" s="190"/>
      <c r="I4" s="50"/>
      <c r="J4" s="50"/>
      <c r="K4" s="50"/>
      <c r="L4" s="50"/>
      <c r="M4" s="50"/>
      <c r="N4" s="50"/>
      <c r="O4" s="50"/>
      <c r="P4" s="50"/>
      <c r="Q4" s="50"/>
      <c r="R4" s="50"/>
      <c r="S4" s="214"/>
      <c r="T4" s="214"/>
      <c r="U4" s="214"/>
      <c r="V4" s="214"/>
      <c r="W4" s="214"/>
      <c r="X4" s="214"/>
      <c r="Y4" s="215"/>
    </row>
    <row r="5" spans="1:25" x14ac:dyDescent="0.3">
      <c r="A5" s="1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3">
      <c r="A6" s="36"/>
      <c r="B6" s="80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3">
      <c r="A7" s="14"/>
      <c r="B7" s="81"/>
      <c r="C7" s="18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220"/>
      <c r="T7" s="220"/>
      <c r="U7" s="220"/>
      <c r="V7" s="220"/>
      <c r="W7" s="220"/>
      <c r="X7" s="220"/>
      <c r="Y7" s="252"/>
    </row>
    <row r="8" spans="1:25" x14ac:dyDescent="0.3">
      <c r="A8" s="14"/>
      <c r="B8" s="82" t="s">
        <v>138</v>
      </c>
      <c r="C8" s="83">
        <v>39.353496999999997</v>
      </c>
      <c r="D8" s="84">
        <v>39.87850199999999</v>
      </c>
      <c r="E8" s="84">
        <v>41.193637000000003</v>
      </c>
      <c r="F8" s="84">
        <v>41.396535999999998</v>
      </c>
      <c r="G8" s="84">
        <v>42.512808</v>
      </c>
      <c r="H8" s="84">
        <v>42.652054000000007</v>
      </c>
      <c r="I8" s="84">
        <v>43.473229999999994</v>
      </c>
      <c r="J8" s="84">
        <v>45.806092000000007</v>
      </c>
      <c r="K8" s="84">
        <v>47.219547999999996</v>
      </c>
      <c r="L8" s="84">
        <v>49.41740699999999</v>
      </c>
      <c r="M8" s="84">
        <v>54.196268000000003</v>
      </c>
      <c r="N8" s="84">
        <v>56.692755999999996</v>
      </c>
      <c r="O8" s="84">
        <v>59.387571000000001</v>
      </c>
      <c r="P8" s="84">
        <v>62.737705000000012</v>
      </c>
      <c r="Q8" s="84">
        <v>68.885544999999993</v>
      </c>
      <c r="R8" s="84">
        <v>74.860021000000003</v>
      </c>
      <c r="S8" s="89">
        <v>80.605595000000008</v>
      </c>
      <c r="T8" s="89">
        <v>83.038341096005212</v>
      </c>
      <c r="U8" s="89">
        <v>85.960536869926031</v>
      </c>
      <c r="V8" s="89">
        <v>89.83831231580676</v>
      </c>
      <c r="W8" s="89">
        <v>92.964074008859669</v>
      </c>
      <c r="X8" s="89">
        <v>96.299297933838204</v>
      </c>
      <c r="Y8" s="235">
        <v>99.563481203435103</v>
      </c>
    </row>
    <row r="9" spans="1:25" x14ac:dyDescent="0.3">
      <c r="A9" s="14"/>
      <c r="B9" s="85" t="s">
        <v>88</v>
      </c>
      <c r="C9" s="86">
        <v>11.646368077706892</v>
      </c>
      <c r="D9" s="87">
        <v>1.3340745804623078</v>
      </c>
      <c r="E9" s="87">
        <v>3.2978545683586935</v>
      </c>
      <c r="F9" s="87">
        <v>0.49254937115652542</v>
      </c>
      <c r="G9" s="87">
        <v>2.6965348018491042</v>
      </c>
      <c r="H9" s="87">
        <v>0.32753893838299852</v>
      </c>
      <c r="I9" s="87">
        <v>1.9252906319587648</v>
      </c>
      <c r="J9" s="87">
        <v>5.3662035234097072</v>
      </c>
      <c r="K9" s="87">
        <v>3.0857380280334468</v>
      </c>
      <c r="L9" s="87">
        <v>4.6545532371466081</v>
      </c>
      <c r="M9" s="87">
        <v>9.6704001486763715</v>
      </c>
      <c r="N9" s="87">
        <v>4.6063835982211643</v>
      </c>
      <c r="O9" s="87">
        <v>4.7533674319872654</v>
      </c>
      <c r="P9" s="87">
        <v>5.6411365940526537</v>
      </c>
      <c r="Q9" s="87">
        <v>9.7992746148428456</v>
      </c>
      <c r="R9" s="87">
        <v>8.6730474441336192</v>
      </c>
      <c r="S9" s="57">
        <v>7.6750900190102778</v>
      </c>
      <c r="T9" s="57">
        <v>3.0180858983861025</v>
      </c>
      <c r="U9" s="57">
        <v>3.5190921872370939</v>
      </c>
      <c r="V9" s="57">
        <v>4.5111112460227032</v>
      </c>
      <c r="W9" s="57">
        <v>3.4793192486352265</v>
      </c>
      <c r="X9" s="57">
        <v>3.5876481969375318</v>
      </c>
      <c r="Y9" s="218">
        <v>3.3896231225273743</v>
      </c>
    </row>
    <row r="10" spans="1:25" x14ac:dyDescent="0.3">
      <c r="A10" s="14"/>
      <c r="B10" s="82" t="s">
        <v>139</v>
      </c>
      <c r="C10" s="32">
        <v>327.43</v>
      </c>
      <c r="D10" s="33">
        <v>339.91</v>
      </c>
      <c r="E10" s="33">
        <v>340.14</v>
      </c>
      <c r="F10" s="33">
        <v>348.32</v>
      </c>
      <c r="G10" s="33">
        <v>357.02</v>
      </c>
      <c r="H10" s="33">
        <v>373.47</v>
      </c>
      <c r="I10" s="33">
        <v>384.12</v>
      </c>
      <c r="J10" s="33">
        <v>420.1</v>
      </c>
      <c r="K10" s="33">
        <v>427.08</v>
      </c>
      <c r="L10" s="33">
        <v>448.36</v>
      </c>
      <c r="M10" s="33">
        <v>476.4</v>
      </c>
      <c r="N10" s="33">
        <v>504.06</v>
      </c>
      <c r="O10" s="33">
        <v>530.65</v>
      </c>
      <c r="P10" s="33">
        <v>545.17999999999995</v>
      </c>
      <c r="Q10" s="33">
        <v>585.86</v>
      </c>
      <c r="R10" s="33">
        <v>657.28729082555924</v>
      </c>
      <c r="S10" s="18">
        <v>713.4184042971367</v>
      </c>
      <c r="T10" s="18">
        <v>740.27090827420784</v>
      </c>
      <c r="U10" s="18">
        <v>761.67955834714485</v>
      </c>
      <c r="V10" s="18">
        <v>792.6776882094764</v>
      </c>
      <c r="W10" s="18">
        <v>819.18028293984162</v>
      </c>
      <c r="X10" s="18">
        <v>852.76879752167815</v>
      </c>
      <c r="Y10" s="19">
        <v>877.5237610590807</v>
      </c>
    </row>
    <row r="11" spans="1:25" x14ac:dyDescent="0.3">
      <c r="A11" s="14"/>
      <c r="B11" s="85" t="s">
        <v>88</v>
      </c>
      <c r="C11" s="56">
        <v>11.401061513336952</v>
      </c>
      <c r="D11" s="57">
        <v>3.8115016950187819</v>
      </c>
      <c r="E11" s="57">
        <v>6.7664970139147407E-2</v>
      </c>
      <c r="F11" s="57">
        <v>2.4048921032516102</v>
      </c>
      <c r="G11" s="57">
        <v>2.4977032613688444</v>
      </c>
      <c r="H11" s="57">
        <v>4.6075850092431869</v>
      </c>
      <c r="I11" s="57">
        <v>2.8516346694513528</v>
      </c>
      <c r="J11" s="57">
        <v>9.3668645215037039</v>
      </c>
      <c r="K11" s="57">
        <v>1.6615091644846425</v>
      </c>
      <c r="L11" s="57">
        <v>4.9826730354968651</v>
      </c>
      <c r="M11" s="57">
        <v>6.2539031135694367</v>
      </c>
      <c r="N11" s="57">
        <v>5.8060453400503809</v>
      </c>
      <c r="O11" s="57">
        <v>5.2751656548823522</v>
      </c>
      <c r="P11" s="57">
        <v>2.7381513238481148</v>
      </c>
      <c r="Q11" s="57">
        <v>7.4617557503943832</v>
      </c>
      <c r="R11" s="57">
        <v>12.191870212262179</v>
      </c>
      <c r="S11" s="57">
        <v>8.5398142113894071</v>
      </c>
      <c r="T11" s="57">
        <v>3.7639208373838384</v>
      </c>
      <c r="U11" s="57">
        <v>2.8920020810823122</v>
      </c>
      <c r="V11" s="57">
        <v>4.0697074672186195</v>
      </c>
      <c r="W11" s="57">
        <v>3.3434263540620179</v>
      </c>
      <c r="X11" s="57">
        <v>4.1002591592287141</v>
      </c>
      <c r="Y11" s="218">
        <v>2.9028927429504359</v>
      </c>
    </row>
    <row r="12" spans="1:25" x14ac:dyDescent="0.3">
      <c r="A12" s="14"/>
      <c r="B12" s="85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9"/>
    </row>
    <row r="13" spans="1:25" x14ac:dyDescent="0.3">
      <c r="A13" s="14"/>
      <c r="B13" s="82" t="s">
        <v>140</v>
      </c>
      <c r="C13" s="83">
        <v>46.181013408911085</v>
      </c>
      <c r="D13" s="84">
        <v>46.780061912040267</v>
      </c>
      <c r="E13" s="84">
        <v>47.857931095025087</v>
      </c>
      <c r="F13" s="84">
        <v>46.307845726322917</v>
      </c>
      <c r="G13" s="84">
        <v>45.983086422863266</v>
      </c>
      <c r="H13" s="84">
        <v>45.545839732232508</v>
      </c>
      <c r="I13" s="84">
        <v>46.471656068288588</v>
      </c>
      <c r="J13" s="84">
        <v>49.036993780371745</v>
      </c>
      <c r="K13" s="84">
        <v>50.718163614210702</v>
      </c>
      <c r="L13" s="84">
        <v>52.535251754036551</v>
      </c>
      <c r="M13" s="84">
        <v>56.573054891498153</v>
      </c>
      <c r="N13" s="84">
        <v>57.874156127629725</v>
      </c>
      <c r="O13" s="84">
        <v>59.387571000000001</v>
      </c>
      <c r="P13" s="84">
        <v>60.79551501581939</v>
      </c>
      <c r="Q13" s="84">
        <v>59.837760809205577</v>
      </c>
      <c r="R13" s="84">
        <v>59.089890446636545</v>
      </c>
      <c r="S13" s="89">
        <v>61.820401766562632</v>
      </c>
      <c r="T13" s="89">
        <v>61.1462620859675</v>
      </c>
      <c r="U13" s="89">
        <v>61.030726027765759</v>
      </c>
      <c r="V13" s="89">
        <v>62.018756395493938</v>
      </c>
      <c r="W13" s="89">
        <v>61.942067001968603</v>
      </c>
      <c r="X13" s="89">
        <v>62.785034706011338</v>
      </c>
      <c r="Y13" s="235">
        <v>63.751676631375581</v>
      </c>
    </row>
    <row r="14" spans="1:25" x14ac:dyDescent="0.3">
      <c r="A14" s="14"/>
      <c r="B14" s="85" t="s">
        <v>88</v>
      </c>
      <c r="C14" s="56">
        <f>100*((1+Households!C9/100)/(1+'Price inflation'!C30/100)-1)</f>
        <v>6.9251180491576969</v>
      </c>
      <c r="D14" s="57">
        <f t="shared" ref="D14" si="0">(D13/C13-1)*100</f>
        <v>1.2971748753646706</v>
      </c>
      <c r="E14" s="57">
        <f t="shared" ref="E14" si="1">(E13/D13-1)*100</f>
        <v>2.3041208987955475</v>
      </c>
      <c r="F14" s="57">
        <f t="shared" ref="F14:Q14" si="2">(F13/E13-1)*100</f>
        <v>-3.2389310052379217</v>
      </c>
      <c r="G14" s="57">
        <f t="shared" si="2"/>
        <v>-0.7013051424999639</v>
      </c>
      <c r="H14" s="57">
        <f t="shared" si="2"/>
        <v>-0.95088591185421567</v>
      </c>
      <c r="I14" s="57">
        <f t="shared" si="2"/>
        <v>2.0327132873145581</v>
      </c>
      <c r="J14" s="57">
        <f t="shared" si="2"/>
        <v>5.520220127971065</v>
      </c>
      <c r="K14" s="57">
        <f t="shared" si="2"/>
        <v>3.4283705101675332</v>
      </c>
      <c r="L14" s="57">
        <f t="shared" si="2"/>
        <v>3.5827167435469098</v>
      </c>
      <c r="M14" s="57">
        <f t="shared" si="2"/>
        <v>7.6858928103477719</v>
      </c>
      <c r="N14" s="57">
        <f t="shared" si="2"/>
        <v>2.2998603109324112</v>
      </c>
      <c r="O14" s="57">
        <f t="shared" si="2"/>
        <v>2.6150098310422809</v>
      </c>
      <c r="P14" s="57">
        <f t="shared" si="2"/>
        <v>2.370772187027792</v>
      </c>
      <c r="Q14" s="57">
        <f t="shared" si="2"/>
        <v>-1.5753698383254133</v>
      </c>
      <c r="R14" s="57">
        <f t="shared" ref="R14" si="3">(R13/Q13-1)*100</f>
        <v>-1.2498301280919222</v>
      </c>
      <c r="S14" s="57">
        <f t="shared" ref="S14:U14" si="4">(S13/R13-1)*100</f>
        <v>4.6209449692447446</v>
      </c>
      <c r="T14" s="57">
        <f t="shared" si="4"/>
        <v>-1.0904809113676084</v>
      </c>
      <c r="U14" s="57">
        <f t="shared" si="4"/>
        <v>-0.18895032052703709</v>
      </c>
      <c r="V14" s="57">
        <f t="shared" ref="V14" si="5">(V13/U13-1)*100</f>
        <v>1.6189064624246408</v>
      </c>
      <c r="W14" s="57">
        <f t="shared" ref="W14" si="6">(W13/V13-1)*100</f>
        <v>-0.12365516173250546</v>
      </c>
      <c r="X14" s="57">
        <f t="shared" ref="X14" si="7">(X13/W13-1)*100</f>
        <v>1.3608969555632511</v>
      </c>
      <c r="Y14" s="218">
        <f t="shared" ref="Y14" si="8">(Y13/X13-1)*100</f>
        <v>1.5396056240002176</v>
      </c>
    </row>
    <row r="15" spans="1:25" x14ac:dyDescent="0.3">
      <c r="A15" s="14"/>
      <c r="B15" s="82" t="s">
        <v>141</v>
      </c>
      <c r="C15" s="32">
        <v>384.23648146134917</v>
      </c>
      <c r="D15" s="33">
        <v>398.73641303080069</v>
      </c>
      <c r="E15" s="33">
        <v>395.16774599586421</v>
      </c>
      <c r="F15" s="33">
        <v>389.64489259180522</v>
      </c>
      <c r="G15" s="33">
        <v>386.16318909564012</v>
      </c>
      <c r="H15" s="33">
        <v>398.80857237958281</v>
      </c>
      <c r="I15" s="33">
        <v>410.61344024704431</v>
      </c>
      <c r="J15" s="33">
        <v>449.7314699349198</v>
      </c>
      <c r="K15" s="33">
        <v>458.72343624206457</v>
      </c>
      <c r="L15" s="33">
        <v>476.64794464913615</v>
      </c>
      <c r="M15" s="33">
        <v>497.29260602057911</v>
      </c>
      <c r="N15" s="33">
        <v>514.56392660983079</v>
      </c>
      <c r="O15" s="33">
        <v>530.65</v>
      </c>
      <c r="P15" s="33">
        <v>528.30269893239495</v>
      </c>
      <c r="Q15" s="33">
        <v>508.91011383710736</v>
      </c>
      <c r="R15" s="33">
        <v>518.82210942538768</v>
      </c>
      <c r="S15" s="18">
        <v>547.15572016196893</v>
      </c>
      <c r="T15" s="18">
        <v>545.10721643172985</v>
      </c>
      <c r="U15" s="18">
        <v>540.78136478807482</v>
      </c>
      <c r="V15" s="18">
        <v>547.21513770642275</v>
      </c>
      <c r="W15" s="18">
        <v>545.82074326600059</v>
      </c>
      <c r="X15" s="18">
        <v>555.98659281386654</v>
      </c>
      <c r="Y15" s="19">
        <v>561.88886100797424</v>
      </c>
    </row>
    <row r="16" spans="1:25" x14ac:dyDescent="0.3">
      <c r="A16" s="14"/>
      <c r="B16" s="85" t="s">
        <v>88</v>
      </c>
      <c r="C16" s="56">
        <f>100*((1+Households!C11/100)/(1+'Price inflation'!C10/100)-1)</f>
        <v>6.5145665523079987</v>
      </c>
      <c r="D16" s="57">
        <f>100*((1+Households!D11/100)/(1+'Price inflation'!D10/100)-1)</f>
        <v>2.1529018688394963</v>
      </c>
      <c r="E16" s="57">
        <f>100*((1+Households!E11/100)/(1+'Price inflation'!E10/100)-1)</f>
        <v>-0.88689230843309597</v>
      </c>
      <c r="F16" s="57">
        <f>100*((1+Households!F11/100)/(1+'Price inflation'!F10/100)-1)</f>
        <v>-1.4473021448674128</v>
      </c>
      <c r="G16" s="57">
        <f>100*((1+Households!G11/100)/(1+'Price inflation'!G10/100)-1)</f>
        <v>-1.0783502332168071</v>
      </c>
      <c r="H16" s="57">
        <f>100*((1+Households!H11/100)/(1+'Price inflation'!H10/100)-1)</f>
        <v>3.1745170788122001</v>
      </c>
      <c r="I16" s="57">
        <f>100*((1+Households!I11/100)/(1+'Price inflation'!I10/100)-1)</f>
        <v>2.9227088354577102</v>
      </c>
      <c r="J16" s="57">
        <f>100*((1+Households!J11/100)/(1+'Price inflation'!J10/100)-1)</f>
        <v>9.7275941405648538</v>
      </c>
      <c r="K16" s="57">
        <f>100*((1+Households!K11/100)/(1+'Price inflation'!K10/100)-1)</f>
        <v>2.1923745833562602</v>
      </c>
      <c r="L16" s="57">
        <f>100*((1+Households!L11/100)/(1+'Price inflation'!L10/100)-1)</f>
        <v>3.626833722193612</v>
      </c>
      <c r="M16" s="57">
        <f>100*((1+Households!M11/100)/(1+'Price inflation'!M10/100)-1)</f>
        <v>3.6681851013902422</v>
      </c>
      <c r="N16" s="57">
        <f>100*((1+Households!N11/100)/(1+'Price inflation'!N10/100)-1)</f>
        <v>3.0469530759763108</v>
      </c>
      <c r="O16" s="57">
        <f>100*((1+Households!O11/100)/(1+'Price inflation'!O10/100)-1)</f>
        <v>3.2792909808486259</v>
      </c>
      <c r="P16" s="57">
        <f>100*((1+Households!P11/100)/(1+'Price inflation'!P10/100)-1)</f>
        <v>-0.40929156887253848</v>
      </c>
      <c r="Q16" s="57">
        <f>100*((1+Households!Q11/100)/(1+'Price inflation'!Q10/100)-1)</f>
        <v>-4.7149447072765476</v>
      </c>
      <c r="R16" s="57">
        <f>100*((1+Households!R11/100)/(1+'Price inflation'!R10/100)-1)</f>
        <v>1.4968739636278094</v>
      </c>
      <c r="S16" s="57">
        <f>100*((1+Households!S11/100)/(1+'Price inflation'!S10/100)-1)</f>
        <v>5.6192527592867414</v>
      </c>
      <c r="T16" s="57">
        <f>100*((1+Households!T11/100)/(1+'Price inflation'!T10/100)-1)</f>
        <v>-0.21867636865180451</v>
      </c>
      <c r="U16" s="57">
        <f>100*((1+Households!U11/100)/(1+'Price inflation'!U10/100)-1)</f>
        <v>-0.74590401673328977</v>
      </c>
      <c r="V16" s="57">
        <f>100*((1+Households!V11/100)/(1+'Price inflation'!V10/100)-1)</f>
        <v>1.1350444084840206</v>
      </c>
      <c r="W16" s="57">
        <f>100*((1+Households!W11/100)/(1+'Price inflation'!W10/100)-1)</f>
        <v>-0.99155740416538851</v>
      </c>
      <c r="X16" s="57">
        <f>100*((1+Households!X11/100)/(1+'Price inflation'!X10/100)-1)</f>
        <v>1.7919038619861327</v>
      </c>
      <c r="Y16" s="218">
        <f>100*((1+Households!Y11/100)/(1+'Price inflation'!Y10/100)-1)</f>
        <v>0.79086270185761975</v>
      </c>
    </row>
    <row r="17" spans="1:25" x14ac:dyDescent="0.3">
      <c r="A17" s="14"/>
      <c r="B17" s="85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9"/>
    </row>
    <row r="18" spans="1:25" x14ac:dyDescent="0.3">
      <c r="A18" s="14"/>
      <c r="B18" s="82" t="s">
        <v>142</v>
      </c>
      <c r="C18" s="83">
        <v>19.781126001000001</v>
      </c>
      <c r="D18" s="84">
        <v>19.459195125000001</v>
      </c>
      <c r="E18" s="84">
        <v>19.858007733000001</v>
      </c>
      <c r="F18" s="84">
        <v>20.680124526000004</v>
      </c>
      <c r="G18" s="84">
        <v>21.193772418000002</v>
      </c>
      <c r="H18" s="84">
        <v>21.516814536000002</v>
      </c>
      <c r="I18" s="84">
        <v>22.699030067999999</v>
      </c>
      <c r="J18" s="84">
        <v>23.858284725000001</v>
      </c>
      <c r="K18" s="84">
        <v>25.247460528000001</v>
      </c>
      <c r="L18" s="84">
        <v>26.890544916000003</v>
      </c>
      <c r="M18" s="84">
        <v>29.086946696999998</v>
      </c>
      <c r="N18" s="84">
        <v>31.660151796000001</v>
      </c>
      <c r="O18" s="84">
        <v>32.250289830000007</v>
      </c>
      <c r="P18" s="84">
        <v>34.224414923999994</v>
      </c>
      <c r="Q18" s="84">
        <v>37.47541476</v>
      </c>
      <c r="R18" s="84">
        <v>41.170151880000006</v>
      </c>
      <c r="S18" s="89">
        <v>43.774248239999999</v>
      </c>
      <c r="T18" s="89">
        <v>46.454480099999998</v>
      </c>
      <c r="U18" s="89">
        <v>48.484571674449377</v>
      </c>
      <c r="V18" s="89">
        <v>50.631364403520166</v>
      </c>
      <c r="W18" s="89">
        <v>52.755238421826007</v>
      </c>
      <c r="X18" s="89">
        <v>54.937287473966123</v>
      </c>
      <c r="Y18" s="235">
        <v>57.048524749775602</v>
      </c>
    </row>
    <row r="19" spans="1:25" x14ac:dyDescent="0.3">
      <c r="A19" s="14"/>
      <c r="B19" s="85" t="s">
        <v>88</v>
      </c>
      <c r="C19" s="86">
        <v>10.856605172367505</v>
      </c>
      <c r="D19" s="87">
        <v>-1.6274648671856351</v>
      </c>
      <c r="E19" s="87">
        <v>2.0494815198580874</v>
      </c>
      <c r="F19" s="87">
        <v>4.139976195264583</v>
      </c>
      <c r="G19" s="87">
        <v>2.4837756240501108</v>
      </c>
      <c r="H19" s="87">
        <v>1.5242313243188255</v>
      </c>
      <c r="I19" s="87">
        <v>5.4943798954163015</v>
      </c>
      <c r="J19" s="87">
        <v>5.1070669254465795</v>
      </c>
      <c r="K19" s="87">
        <v>5.822613901259821</v>
      </c>
      <c r="L19" s="87">
        <v>6.5079194249171524</v>
      </c>
      <c r="M19" s="87">
        <v>8.1679333306969415</v>
      </c>
      <c r="N19" s="87">
        <v>8.846597498889075</v>
      </c>
      <c r="O19" s="87">
        <v>1.8639772727639503</v>
      </c>
      <c r="P19" s="87">
        <v>6.1212631092809833</v>
      </c>
      <c r="Q19" s="87">
        <v>9.4990662169661455</v>
      </c>
      <c r="R19" s="87">
        <v>9.8590960064400601</v>
      </c>
      <c r="S19" s="57">
        <v>6.3252046472654255</v>
      </c>
      <c r="T19" s="57">
        <v>6.122850689074455</v>
      </c>
      <c r="U19" s="57">
        <v>4.3700662887181441</v>
      </c>
      <c r="V19" s="57">
        <v>4.4277852828843667</v>
      </c>
      <c r="W19" s="57">
        <v>4.1947793493753327</v>
      </c>
      <c r="X19" s="57">
        <v>4.1361751314488382</v>
      </c>
      <c r="Y19" s="218">
        <v>3.8429951184065336</v>
      </c>
    </row>
    <row r="20" spans="1:25" x14ac:dyDescent="0.3">
      <c r="A20" s="14"/>
      <c r="B20" s="82" t="s">
        <v>143</v>
      </c>
      <c r="C20" s="32">
        <v>12.769673230551543</v>
      </c>
      <c r="D20" s="33">
        <v>13.098657802854181</v>
      </c>
      <c r="E20" s="33">
        <v>13.825859721114149</v>
      </c>
      <c r="F20" s="33">
        <v>14.114745398534781</v>
      </c>
      <c r="G20" s="33">
        <v>14.468480308641711</v>
      </c>
      <c r="H20" s="33">
        <v>14.851899860347993</v>
      </c>
      <c r="I20" s="33">
        <v>15.134421932932524</v>
      </c>
      <c r="J20" s="33">
        <v>15.669495712937161</v>
      </c>
      <c r="K20" s="33">
        <v>16.019758744498318</v>
      </c>
      <c r="L20" s="33">
        <v>16.857658179802865</v>
      </c>
      <c r="M20" s="33">
        <v>17.854625777494682</v>
      </c>
      <c r="N20" s="33">
        <v>19.052491400607579</v>
      </c>
      <c r="O20" s="33">
        <v>19.779885780473602</v>
      </c>
      <c r="P20" s="33">
        <v>21.153333352804417</v>
      </c>
      <c r="Q20" s="33">
        <v>22.403769687134954</v>
      </c>
      <c r="R20" s="33">
        <v>24.723435603509632</v>
      </c>
      <c r="S20" s="18">
        <v>26.633132590353569</v>
      </c>
      <c r="T20" s="18">
        <v>28.296877498311044</v>
      </c>
      <c r="U20" s="18">
        <v>29.553227687997683</v>
      </c>
      <c r="V20" s="18">
        <v>31.006789559142828</v>
      </c>
      <c r="W20" s="18">
        <v>32.271774853429392</v>
      </c>
      <c r="X20" s="18">
        <v>33.913262404098887</v>
      </c>
      <c r="Y20" s="19">
        <v>35.391780566212447</v>
      </c>
    </row>
    <row r="21" spans="1:25" x14ac:dyDescent="0.3">
      <c r="A21" s="14"/>
      <c r="B21" s="85" t="s">
        <v>88</v>
      </c>
      <c r="C21" s="86">
        <v>6.6609239696458156</v>
      </c>
      <c r="D21" s="87">
        <v>2.5762959346175007</v>
      </c>
      <c r="E21" s="87">
        <v>5.5517284992475435</v>
      </c>
      <c r="F21" s="87">
        <v>2.0894590517178457</v>
      </c>
      <c r="G21" s="87">
        <v>2.5061373770415285</v>
      </c>
      <c r="H21" s="87">
        <v>2.6500333381749508</v>
      </c>
      <c r="I21" s="87">
        <v>1.9022621700999665</v>
      </c>
      <c r="J21" s="87">
        <v>3.5354755032983132</v>
      </c>
      <c r="K21" s="87">
        <v>2.2353178301198984</v>
      </c>
      <c r="L21" s="87">
        <v>5.2304123218603671</v>
      </c>
      <c r="M21" s="87">
        <v>5.9140337706353741</v>
      </c>
      <c r="N21" s="87">
        <v>6.7089931653609547</v>
      </c>
      <c r="O21" s="87">
        <v>3.8178438954331595</v>
      </c>
      <c r="P21" s="87">
        <v>6.9436577519909726</v>
      </c>
      <c r="Q21" s="87">
        <v>5.9112968791973364</v>
      </c>
      <c r="R21" s="87">
        <v>10.353908957146229</v>
      </c>
      <c r="S21" s="57">
        <v>7.7242379152711482</v>
      </c>
      <c r="T21" s="57">
        <v>6.2468990544509939</v>
      </c>
      <c r="U21" s="57">
        <v>4.4398898421270205</v>
      </c>
      <c r="V21" s="57">
        <v>4.9184538707272019</v>
      </c>
      <c r="W21" s="57">
        <v>4.0797041947013168</v>
      </c>
      <c r="X21" s="57">
        <v>5.0864495619616257</v>
      </c>
      <c r="Y21" s="218">
        <v>4.3597048980308584</v>
      </c>
    </row>
    <row r="22" spans="1:25" x14ac:dyDescent="0.3">
      <c r="A22" s="14"/>
      <c r="B22" s="85"/>
      <c r="C22" s="86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57"/>
      <c r="T22" s="57"/>
      <c r="U22" s="57"/>
      <c r="V22" s="57"/>
      <c r="W22" s="57"/>
      <c r="X22" s="57"/>
      <c r="Y22" s="218"/>
    </row>
    <row r="23" spans="1:25" x14ac:dyDescent="0.3">
      <c r="A23" s="14"/>
      <c r="B23" s="82" t="s">
        <v>144</v>
      </c>
      <c r="C23" s="83">
        <v>23.856949558639148</v>
      </c>
      <c r="D23" s="84">
        <v>23.093726105574778</v>
      </c>
      <c r="E23" s="84">
        <v>23.34221909229689</v>
      </c>
      <c r="F23" s="84">
        <v>23.394158515328915</v>
      </c>
      <c r="G23" s="84">
        <v>23.138742976429807</v>
      </c>
      <c r="H23" s="84">
        <v>23.169610913197882</v>
      </c>
      <c r="I23" s="84">
        <v>24.459528095555399</v>
      </c>
      <c r="J23" s="84">
        <v>25.793488695170829</v>
      </c>
      <c r="K23" s="84">
        <v>27.437877291101451</v>
      </c>
      <c r="L23" s="84">
        <v>28.846093891607755</v>
      </c>
      <c r="M23" s="84">
        <v>30.442908899398507</v>
      </c>
      <c r="N23" s="84">
        <v>32.27198495776539</v>
      </c>
      <c r="O23" s="84">
        <v>32.250289830000007</v>
      </c>
      <c r="P23" s="84">
        <v>33.17593010972184</v>
      </c>
      <c r="Q23" s="84">
        <v>32.211012876757209</v>
      </c>
      <c r="R23" s="84">
        <v>32.013391170332149</v>
      </c>
      <c r="S23" s="89">
        <v>33.122409740740537</v>
      </c>
      <c r="T23" s="89">
        <v>33.801324615630513</v>
      </c>
      <c r="U23" s="89">
        <v>34.031140139945983</v>
      </c>
      <c r="V23" s="89">
        <v>34.535830382187733</v>
      </c>
      <c r="W23" s="89">
        <v>34.475076186386438</v>
      </c>
      <c r="X23" s="89">
        <v>35.104943902707525</v>
      </c>
      <c r="Y23" s="235">
        <v>35.705824678310428</v>
      </c>
    </row>
    <row r="24" spans="1:25" x14ac:dyDescent="0.3">
      <c r="A24" s="14"/>
      <c r="B24" s="85" t="s">
        <v>88</v>
      </c>
      <c r="C24" s="56">
        <f>100*((1+Households!C19/100)/(1+'Price inflation'!C10/100)-1)</f>
        <v>5.9939922384081745</v>
      </c>
      <c r="D24" s="57">
        <f t="shared" ref="D24" si="9">(D23/C23-1)*100</f>
        <v>-3.1991661431332918</v>
      </c>
      <c r="E24" s="57">
        <f t="shared" ref="E24" si="10">(E23/D23-1)*100</f>
        <v>1.0760194590777816</v>
      </c>
      <c r="F24" s="57">
        <f t="shared" ref="F24" si="11">(F23/E23-1)*100</f>
        <v>0.22251279035061522</v>
      </c>
      <c r="G24" s="57">
        <f t="shared" ref="G24" si="12">(G23/F23-1)*100</f>
        <v>-1.0917919476853499</v>
      </c>
      <c r="H24" s="57">
        <f t="shared" ref="H24" si="13">(H23/G23-1)*100</f>
        <v>0.13340368921301859</v>
      </c>
      <c r="I24" s="57">
        <f t="shared" ref="I24" si="14">(I23/H23-1)*100</f>
        <v>5.5672802930961218</v>
      </c>
      <c r="J24" s="57">
        <f t="shared" ref="J24" si="15">(J23/I23-1)*100</f>
        <v>5.4537462636404133</v>
      </c>
      <c r="K24" s="57">
        <f t="shared" ref="K24" si="16">(K23/J23-1)*100</f>
        <v>6.3752081595635168</v>
      </c>
      <c r="L24" s="57">
        <f t="shared" ref="L24" si="17">(L23/K23-1)*100</f>
        <v>5.1323817275143568</v>
      </c>
      <c r="M24" s="57">
        <f t="shared" ref="M24" si="18">(M23/L23-1)*100</f>
        <v>5.5356368657432542</v>
      </c>
      <c r="N24" s="57">
        <f t="shared" ref="N24:P24" si="19">(N23/M23-1)*100</f>
        <v>6.0082171004460783</v>
      </c>
      <c r="O24" s="57">
        <f t="shared" si="19"/>
        <v>-6.7225885838062549E-2</v>
      </c>
      <c r="P24" s="57">
        <f t="shared" si="19"/>
        <v>2.8701766235315507</v>
      </c>
      <c r="Q24" s="57">
        <f t="shared" ref="Q24" si="20">(Q23/P23-1)*100</f>
        <v>-2.9084858503541144</v>
      </c>
      <c r="R24" s="57">
        <f t="shared" ref="R24:S26" si="21">(R23/Q23-1)*100</f>
        <v>-0.61352217386390073</v>
      </c>
      <c r="S24" s="57">
        <f t="shared" si="21"/>
        <v>3.4642333406907255</v>
      </c>
      <c r="T24" s="57">
        <f>100*((1+Households!T19/100)/(1+'Price inflation'!T10/100)-1)</f>
        <v>2.0497146198119598</v>
      </c>
      <c r="U24" s="57">
        <f>100*((1+Households!U19/100)/(1+'Price inflation'!U10/100)-1)</f>
        <v>0.67990094154237735</v>
      </c>
      <c r="V24" s="57">
        <f>100*((1+Households!V19/100)/(1+'Price inflation'!V10/100)-1)</f>
        <v>1.4830247830849297</v>
      </c>
      <c r="W24" s="57">
        <f>100*((1+Households!W19/100)/(1+'Price inflation'!W10/100)-1)</f>
        <v>-0.17591641819224568</v>
      </c>
      <c r="X24" s="57">
        <f>100*((1+Households!X19/100)/(1+'Price inflation'!X10/100)-1)</f>
        <v>1.8270234209658121</v>
      </c>
      <c r="Y24" s="218">
        <f>100*((1+Households!Y19/100)/(1+'Price inflation'!Y10/100)-1)</f>
        <v>1.7116699495895116</v>
      </c>
    </row>
    <row r="25" spans="1:25" x14ac:dyDescent="0.3">
      <c r="A25" s="14"/>
      <c r="B25" s="82" t="s">
        <v>145</v>
      </c>
      <c r="C25" s="88">
        <v>15.40081439884524</v>
      </c>
      <c r="D25" s="89">
        <v>15.545186412213662</v>
      </c>
      <c r="E25" s="89">
        <v>16.251693074592943</v>
      </c>
      <c r="F25" s="89">
        <v>15.967147143707294</v>
      </c>
      <c r="G25" s="89">
        <v>15.79626507817285</v>
      </c>
      <c r="H25" s="89">
        <v>15.992736309099213</v>
      </c>
      <c r="I25" s="89">
        <v>16.308221865409838</v>
      </c>
      <c r="J25" s="89">
        <v>16.940486928935016</v>
      </c>
      <c r="K25" s="89">
        <v>17.409599439798139</v>
      </c>
      <c r="L25" s="89">
        <v>18.083590056142203</v>
      </c>
      <c r="M25" s="89">
        <v>18.686964693794543</v>
      </c>
      <c r="N25" s="89">
        <v>19.420681235206359</v>
      </c>
      <c r="O25" s="89">
        <v>19.779885780473602</v>
      </c>
      <c r="P25" s="89">
        <v>20.50528870862188</v>
      </c>
      <c r="Q25" s="89">
        <v>19.256574436915098</v>
      </c>
      <c r="R25" s="89">
        <v>19.224631897317899</v>
      </c>
      <c r="S25" s="89">
        <v>20.152339921421376</v>
      </c>
      <c r="T25" s="89">
        <v>20.589444545933951</v>
      </c>
      <c r="U25" s="89">
        <v>20.743300359359161</v>
      </c>
      <c r="V25" s="89">
        <v>21.149839383674504</v>
      </c>
      <c r="W25" s="89">
        <v>21.089316057030516</v>
      </c>
      <c r="X25" s="89">
        <v>21.670585298152208</v>
      </c>
      <c r="Y25" s="235">
        <v>22.151190017501484</v>
      </c>
    </row>
    <row r="26" spans="1:25" x14ac:dyDescent="0.3">
      <c r="A26" s="14"/>
      <c r="B26" s="85" t="s">
        <v>88</v>
      </c>
      <c r="C26" s="56">
        <f>100*((1+Households!C21/100)/(1+'Price inflation'!C10/100)-1)</f>
        <v>1.9823503507223617</v>
      </c>
      <c r="D26" s="57">
        <f>(D25/C25-1)*100</f>
        <v>0.93743103208390188</v>
      </c>
      <c r="E26" s="57">
        <f>(E25/D25-1)*100</f>
        <v>4.5448580907604175</v>
      </c>
      <c r="F26" s="57">
        <f t="shared" ref="F26:K26" si="22">(F25/E25-1)*100</f>
        <v>-1.7508694606747977</v>
      </c>
      <c r="G26" s="57">
        <f t="shared" si="22"/>
        <v>-1.07021037632129</v>
      </c>
      <c r="H26" s="57">
        <f t="shared" si="22"/>
        <v>1.2437828179893362</v>
      </c>
      <c r="I26" s="57">
        <f t="shared" si="22"/>
        <v>1.972680285681494</v>
      </c>
      <c r="J26" s="57">
        <f t="shared" si="22"/>
        <v>3.8769711912383764</v>
      </c>
      <c r="K26" s="57">
        <f t="shared" si="22"/>
        <v>2.7691796158578086</v>
      </c>
      <c r="L26" s="57">
        <f t="shared" ref="L26" si="23">(L25/K25-1)*100</f>
        <v>3.8713734837765967</v>
      </c>
      <c r="M26" s="57">
        <f t="shared" ref="M26" si="24">(M25/L25-1)*100</f>
        <v>3.3365865725727417</v>
      </c>
      <c r="N26" s="57">
        <f t="shared" ref="N26" si="25">(N25/M25-1)*100</f>
        <v>3.9263548330856768</v>
      </c>
      <c r="O26" s="57">
        <f t="shared" ref="O26:Q26" si="26">(O25/N25-1)*100</f>
        <v>1.8495980697941006</v>
      </c>
      <c r="P26" s="57">
        <f t="shared" si="26"/>
        <v>3.6673767290627213</v>
      </c>
      <c r="Q26" s="57">
        <f t="shared" si="26"/>
        <v>-6.0897180695716475</v>
      </c>
      <c r="R26" s="57">
        <f t="shared" ref="R26" si="27">(R25/Q25-1)*100</f>
        <v>-0.16587861824460814</v>
      </c>
      <c r="S26" s="57">
        <f t="shared" si="21"/>
        <v>4.825621780736955</v>
      </c>
      <c r="T26" s="57">
        <f>100*((1+Households!T21/100)/(1+'Price inflation'!T10/100)-1)</f>
        <v>2.1690018440387204</v>
      </c>
      <c r="U26" s="57">
        <f>100*((1+Households!U21/100)/(1+'Price inflation'!U10/100)-1)</f>
        <v>0.74725577507430696</v>
      </c>
      <c r="V26" s="57">
        <f>100*((1+Households!V21/100)/(1+'Price inflation'!V10/100)-1)</f>
        <v>1.9598570009228045</v>
      </c>
      <c r="W26" s="57">
        <f>100*((1+Households!W21/100)/(1+'Price inflation'!W10/100)-1)</f>
        <v>-0.28616447409387513</v>
      </c>
      <c r="X26" s="57">
        <f>100*((1+Households!X21/100)/(1+'Price inflation'!X10/100)-1)</f>
        <v>2.7562261362569007</v>
      </c>
      <c r="Y26" s="218">
        <f>100*((1+Households!Y21/100)/(1+'Price inflation'!Y10/100)-1)</f>
        <v>2.2177745212551114</v>
      </c>
    </row>
    <row r="27" spans="1:25" x14ac:dyDescent="0.3">
      <c r="A27" s="14"/>
      <c r="B27" s="15"/>
      <c r="C27" s="14"/>
      <c r="G27" s="7"/>
      <c r="V27" s="23"/>
      <c r="W27" s="23"/>
      <c r="X27" s="23"/>
      <c r="Y27" s="16"/>
    </row>
    <row r="28" spans="1:25" x14ac:dyDescent="0.3">
      <c r="A28" s="14"/>
      <c r="B28" s="16" t="s">
        <v>48</v>
      </c>
      <c r="C28" s="32">
        <v>8.450523616580389</v>
      </c>
      <c r="D28" s="33">
        <v>9.2941274172336712</v>
      </c>
      <c r="E28" s="33">
        <v>10.228842638116504</v>
      </c>
      <c r="F28" s="33">
        <v>8.9869232320473706</v>
      </c>
      <c r="G28" s="33">
        <v>8.1814112260037994</v>
      </c>
      <c r="H28" s="33">
        <v>7.4897760713537265</v>
      </c>
      <c r="I28" s="33">
        <v>8.6029486397131265</v>
      </c>
      <c r="J28" s="33">
        <v>9.6294148808348137</v>
      </c>
      <c r="K28" s="33">
        <v>9.8402550588153961</v>
      </c>
      <c r="L28" s="33">
        <v>7.4718928890025822</v>
      </c>
      <c r="M28" s="33">
        <v>10.45835334352015</v>
      </c>
      <c r="N28" s="33">
        <v>9.9227221712584637</v>
      </c>
      <c r="O28" s="33">
        <v>11.675212802988503</v>
      </c>
      <c r="P28" s="33">
        <v>11.283213051683195</v>
      </c>
      <c r="Q28" s="33">
        <v>5.883046224108206</v>
      </c>
      <c r="R28" s="33">
        <v>7.6647670376537027</v>
      </c>
      <c r="S28" s="18">
        <v>8.0677381458872883</v>
      </c>
      <c r="T28" s="18">
        <v>7.0700625464394822</v>
      </c>
      <c r="U28" s="18">
        <v>6.5818641611936348</v>
      </c>
      <c r="V28" s="18">
        <v>6.7645301615709306</v>
      </c>
      <c r="W28" s="18">
        <v>6.1591590110768122</v>
      </c>
      <c r="X28" s="18">
        <v>6.5210026354462656</v>
      </c>
      <c r="Y28" s="19">
        <v>6.7694019057207555</v>
      </c>
    </row>
    <row r="29" spans="1:25" x14ac:dyDescent="0.3">
      <c r="A29" s="36"/>
      <c r="B29" s="90"/>
      <c r="C29" s="36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79"/>
      <c r="T29" s="79"/>
      <c r="U29" s="79"/>
      <c r="V29" s="79"/>
      <c r="W29" s="79"/>
      <c r="X29" s="79"/>
      <c r="Y29" s="198"/>
    </row>
  </sheetData>
  <mergeCells count="3">
    <mergeCell ref="A1:W1"/>
    <mergeCell ref="A2:W2"/>
    <mergeCell ref="A3:W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2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71"/>
    </sheetView>
  </sheetViews>
  <sheetFormatPr defaultColWidth="9.125" defaultRowHeight="15.6" x14ac:dyDescent="0.3"/>
  <cols>
    <col min="1" max="1" width="5.75" style="7" customWidth="1"/>
    <col min="2" max="2" width="59" style="7" customWidth="1"/>
    <col min="3" max="3" width="11.125" style="7" customWidth="1"/>
    <col min="4" max="4" width="11.125" style="52" customWidth="1"/>
    <col min="5" max="18" width="11.125" style="7" customWidth="1"/>
    <col min="19" max="20" width="11.125" style="23" customWidth="1"/>
    <col min="21" max="21" width="9.125" style="23"/>
    <col min="22" max="16384" width="9.125" style="7"/>
  </cols>
  <sheetData>
    <row r="1" spans="1:25" x14ac:dyDescent="0.3">
      <c r="A1" s="371" t="str">
        <f>'Summary indicators'!A1:Q1</f>
        <v>76th meeting of the Macroeconomic Forecast Committee, September 15 2026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</row>
    <row r="2" spans="1:25" ht="17.399999999999999" x14ac:dyDescent="0.3">
      <c r="A2" s="369" t="s">
        <v>146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</row>
    <row r="3" spans="1:25" x14ac:dyDescent="0.3">
      <c r="A3" s="374" t="s">
        <v>16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</row>
    <row r="4" spans="1:25" x14ac:dyDescent="0.3">
      <c r="A4" s="49"/>
      <c r="B4" s="50"/>
      <c r="C4" s="186"/>
      <c r="D4" s="40"/>
      <c r="E4" s="8"/>
      <c r="F4" s="8"/>
      <c r="G4" s="8"/>
      <c r="H4" s="8"/>
      <c r="I4" s="40"/>
      <c r="J4" s="40"/>
      <c r="K4" s="40"/>
      <c r="L4" s="40"/>
      <c r="M4" s="40"/>
      <c r="N4" s="40"/>
      <c r="O4" s="40"/>
      <c r="P4" s="40"/>
      <c r="Q4" s="40"/>
      <c r="R4" s="40"/>
      <c r="S4" s="67"/>
      <c r="T4" s="67"/>
      <c r="U4" s="67"/>
      <c r="V4" s="67"/>
      <c r="W4" s="67"/>
      <c r="X4" s="67"/>
      <c r="Y4" s="209"/>
    </row>
    <row r="5" spans="1:25" x14ac:dyDescent="0.3">
      <c r="A5" s="1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3">
      <c r="A6" s="36"/>
      <c r="B6" s="12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3">
      <c r="A7" s="49"/>
      <c r="B7" s="92"/>
      <c r="C7" s="186"/>
      <c r="D7" s="40"/>
      <c r="E7" s="8"/>
      <c r="F7" s="8"/>
      <c r="G7" s="8"/>
      <c r="H7" s="8"/>
      <c r="I7" s="40"/>
      <c r="J7" s="40"/>
      <c r="K7" s="40"/>
      <c r="L7" s="40"/>
      <c r="M7" s="40"/>
      <c r="N7" s="40"/>
      <c r="O7" s="40"/>
      <c r="P7" s="40"/>
      <c r="Q7" s="40"/>
      <c r="R7" s="28"/>
      <c r="S7" s="30"/>
      <c r="T7" s="30"/>
      <c r="U7" s="30"/>
      <c r="V7" s="30"/>
      <c r="W7" s="30"/>
      <c r="X7" s="30"/>
      <c r="Y7" s="31"/>
    </row>
    <row r="8" spans="1:25" x14ac:dyDescent="0.3">
      <c r="A8" s="14"/>
      <c r="B8" s="92" t="s">
        <v>34</v>
      </c>
      <c r="C8" s="24"/>
      <c r="D8" s="10"/>
      <c r="E8" s="182"/>
      <c r="F8" s="182"/>
      <c r="G8" s="182"/>
      <c r="H8" s="18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8"/>
      <c r="W8" s="18"/>
      <c r="X8" s="18"/>
      <c r="Y8" s="19"/>
    </row>
    <row r="9" spans="1:25" x14ac:dyDescent="0.3">
      <c r="A9" s="14"/>
      <c r="B9" s="9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18"/>
      <c r="T9" s="57"/>
      <c r="U9" s="57"/>
      <c r="V9" s="57"/>
      <c r="W9" s="57"/>
      <c r="X9" s="57"/>
      <c r="Y9" s="218"/>
    </row>
    <row r="10" spans="1:25" x14ac:dyDescent="0.3">
      <c r="A10" s="14"/>
      <c r="B10" s="93" t="s">
        <v>147</v>
      </c>
      <c r="C10" s="94">
        <v>2247.1390000000001</v>
      </c>
      <c r="D10" s="95">
        <v>2203.1579999999994</v>
      </c>
      <c r="E10" s="95">
        <v>2169.8219999999997</v>
      </c>
      <c r="F10" s="95">
        <v>2208.3130000000001</v>
      </c>
      <c r="G10" s="95">
        <v>2209.4319999999998</v>
      </c>
      <c r="H10" s="95">
        <v>2192.2510000000002</v>
      </c>
      <c r="I10" s="95">
        <v>2223.1490000000003</v>
      </c>
      <c r="J10" s="95">
        <v>2267.0970000000002</v>
      </c>
      <c r="K10" s="95">
        <v>2321.0490000000004</v>
      </c>
      <c r="L10" s="95">
        <v>2372.2560000000003</v>
      </c>
      <c r="M10" s="95">
        <v>2419.902</v>
      </c>
      <c r="N10" s="95">
        <v>2445.19</v>
      </c>
      <c r="O10" s="95">
        <v>2399.0700000000002</v>
      </c>
      <c r="P10" s="95">
        <v>2385.1180000000004</v>
      </c>
      <c r="Q10" s="95">
        <v>2427.297</v>
      </c>
      <c r="R10" s="95">
        <v>2434.058</v>
      </c>
      <c r="S10" s="95">
        <v>2430.29</v>
      </c>
      <c r="T10" s="95">
        <v>2427.0569999999998</v>
      </c>
      <c r="U10" s="95">
        <v>2427.4434060000003</v>
      </c>
      <c r="V10" s="95">
        <v>2428.6968359185935</v>
      </c>
      <c r="W10" s="95">
        <v>2423.7082132070891</v>
      </c>
      <c r="X10" s="95">
        <v>2420.3797596567811</v>
      </c>
      <c r="Y10" s="236">
        <v>2416.740064067164</v>
      </c>
    </row>
    <row r="11" spans="1:25" x14ac:dyDescent="0.3">
      <c r="A11" s="14"/>
      <c r="B11" s="96" t="s">
        <v>82</v>
      </c>
      <c r="C11" s="56">
        <v>3.2233363099503753</v>
      </c>
      <c r="D11" s="57">
        <v>-1.9571997993893864</v>
      </c>
      <c r="E11" s="57">
        <v>-1.5131007399378449</v>
      </c>
      <c r="F11" s="57">
        <v>1.7739243126855708</v>
      </c>
      <c r="G11" s="57">
        <v>5.0672164679532727E-2</v>
      </c>
      <c r="H11" s="57">
        <v>-0.77762067354866238</v>
      </c>
      <c r="I11" s="57">
        <v>1.4094189032186621</v>
      </c>
      <c r="J11" s="57">
        <v>1.9768355607293842</v>
      </c>
      <c r="K11" s="57">
        <v>2.3797834852236299</v>
      </c>
      <c r="L11" s="57">
        <v>2.2062007307902531</v>
      </c>
      <c r="M11" s="57">
        <v>2.0084678887944518</v>
      </c>
      <c r="N11" s="57">
        <v>1.0450009959080964</v>
      </c>
      <c r="O11" s="57">
        <v>-1.8861519963683793</v>
      </c>
      <c r="P11" s="57">
        <v>-0.58155868732465699</v>
      </c>
      <c r="Q11" s="57">
        <v>1.7684240360434922</v>
      </c>
      <c r="R11" s="57">
        <v>0.27854028575819978</v>
      </c>
      <c r="S11" s="57">
        <v>-0.15480321339919056</v>
      </c>
      <c r="T11" s="57">
        <v>-0.13302939155410698</v>
      </c>
      <c r="U11" s="57">
        <v>1.592076329481884E-2</v>
      </c>
      <c r="V11" s="57">
        <v>5.1635803969518612E-2</v>
      </c>
      <c r="W11" s="57">
        <v>-0.20540326967640743</v>
      </c>
      <c r="X11" s="57">
        <v>-0.1373289710440706</v>
      </c>
      <c r="Y11" s="218">
        <v>-0.15037704620919357</v>
      </c>
    </row>
    <row r="12" spans="1:25" x14ac:dyDescent="0.3">
      <c r="A12" s="14"/>
      <c r="B12" s="93" t="s">
        <v>148</v>
      </c>
      <c r="C12" s="94">
        <v>1801.5820000000003</v>
      </c>
      <c r="D12" s="95">
        <v>1756.6509999999998</v>
      </c>
      <c r="E12" s="95">
        <v>1719.903</v>
      </c>
      <c r="F12" s="95">
        <v>1758.6189999999997</v>
      </c>
      <c r="G12" s="95">
        <v>1762.5520000000001</v>
      </c>
      <c r="H12" s="95">
        <v>1746.0839999999998</v>
      </c>
      <c r="I12" s="95">
        <v>1764.2810000000002</v>
      </c>
      <c r="J12" s="95">
        <v>1801.6089999999999</v>
      </c>
      <c r="K12" s="95">
        <v>1850.4820000000002</v>
      </c>
      <c r="L12" s="95">
        <v>1896.194</v>
      </c>
      <c r="M12" s="95">
        <v>1939.963</v>
      </c>
      <c r="N12" s="95">
        <v>1957.9569999999999</v>
      </c>
      <c r="O12" s="95">
        <v>1909.2920000000001</v>
      </c>
      <c r="P12" s="95">
        <v>1894.2690000000002</v>
      </c>
      <c r="Q12" s="95">
        <v>1926.9070000000002</v>
      </c>
      <c r="R12" s="95">
        <v>1931.2050000000002</v>
      </c>
      <c r="S12" s="95">
        <v>1921.0019999999997</v>
      </c>
      <c r="T12" s="95">
        <v>1909.8079999999998</v>
      </c>
      <c r="U12" s="95">
        <v>1907.5924060000002</v>
      </c>
      <c r="V12" s="95">
        <v>1908.8445161020991</v>
      </c>
      <c r="W12" s="95">
        <v>1905.3143825198331</v>
      </c>
      <c r="X12" s="95">
        <v>1903.5135537983338</v>
      </c>
      <c r="Y12" s="236">
        <v>1901.0220301975492</v>
      </c>
    </row>
    <row r="13" spans="1:25" x14ac:dyDescent="0.3">
      <c r="A13" s="14"/>
      <c r="B13" s="96" t="s">
        <v>82</v>
      </c>
      <c r="C13" s="56">
        <v>3.8532021243541603</v>
      </c>
      <c r="D13" s="57">
        <v>-2.493974739978555</v>
      </c>
      <c r="E13" s="57">
        <v>-2.0919351652661677</v>
      </c>
      <c r="F13" s="57">
        <v>2.2510571817131453</v>
      </c>
      <c r="G13" s="57">
        <v>0.22364139134174454</v>
      </c>
      <c r="H13" s="57">
        <v>-0.93432704396808619</v>
      </c>
      <c r="I13" s="57">
        <v>1.0421606291564744</v>
      </c>
      <c r="J13" s="57">
        <v>2.115762738475313</v>
      </c>
      <c r="K13" s="57">
        <v>2.712741776933858</v>
      </c>
      <c r="L13" s="57">
        <v>2.4702753120538157</v>
      </c>
      <c r="M13" s="57">
        <v>2.3082553789327553</v>
      </c>
      <c r="N13" s="57">
        <v>0.92754346345780281</v>
      </c>
      <c r="O13" s="57">
        <v>-2.4854989154511453</v>
      </c>
      <c r="P13" s="57">
        <v>-0.78683616754272601</v>
      </c>
      <c r="Q13" s="57">
        <v>1.7229865452055515</v>
      </c>
      <c r="R13" s="57">
        <v>0.22305176119035153</v>
      </c>
      <c r="S13" s="57">
        <v>-0.52832299005027838</v>
      </c>
      <c r="T13" s="57">
        <v>-0.58271672804088848</v>
      </c>
      <c r="U13" s="57">
        <v>-0.11601134773755462</v>
      </c>
      <c r="V13" s="57">
        <v>6.5638241070820058E-2</v>
      </c>
      <c r="W13" s="57">
        <v>-0.1849356274168712</v>
      </c>
      <c r="X13" s="57">
        <v>-9.4516093408048008E-2</v>
      </c>
      <c r="Y13" s="218">
        <v>-0.13089077279292427</v>
      </c>
    </row>
    <row r="14" spans="1:25" x14ac:dyDescent="0.3">
      <c r="A14" s="14"/>
      <c r="B14" s="93" t="s">
        <v>149</v>
      </c>
      <c r="C14" s="94">
        <v>445.55700000000002</v>
      </c>
      <c r="D14" s="95">
        <v>446.50700000000006</v>
      </c>
      <c r="E14" s="95">
        <v>449.91900000000004</v>
      </c>
      <c r="F14" s="95">
        <v>449.69400000000002</v>
      </c>
      <c r="G14" s="95">
        <v>446.88</v>
      </c>
      <c r="H14" s="95">
        <v>446.16700000000003</v>
      </c>
      <c r="I14" s="95">
        <v>458.86799999999999</v>
      </c>
      <c r="J14" s="95">
        <v>465.48799999999994</v>
      </c>
      <c r="K14" s="95">
        <v>470.56700000000001</v>
      </c>
      <c r="L14" s="95">
        <v>476.06200000000001</v>
      </c>
      <c r="M14" s="95">
        <v>479.93899999999996</v>
      </c>
      <c r="N14" s="95">
        <v>487.233</v>
      </c>
      <c r="O14" s="95">
        <v>489.77800000000002</v>
      </c>
      <c r="P14" s="95">
        <v>490.84899999999999</v>
      </c>
      <c r="Q14" s="95">
        <v>500.39</v>
      </c>
      <c r="R14" s="95">
        <v>502.85300000000001</v>
      </c>
      <c r="S14" s="95">
        <v>509.28800000000001</v>
      </c>
      <c r="T14" s="95">
        <v>517.24900000000002</v>
      </c>
      <c r="U14" s="95">
        <v>519.85100000000011</v>
      </c>
      <c r="V14" s="95">
        <v>519.8523198164944</v>
      </c>
      <c r="W14" s="95">
        <v>518.39383068725613</v>
      </c>
      <c r="X14" s="95">
        <v>516.86620585844753</v>
      </c>
      <c r="Y14" s="236">
        <v>515.71803386961449</v>
      </c>
    </row>
    <row r="15" spans="1:25" x14ac:dyDescent="0.3">
      <c r="A15" s="14"/>
      <c r="B15" s="96" t="s">
        <v>82</v>
      </c>
      <c r="C15" s="56">
        <v>0.75255127999294125</v>
      </c>
      <c r="D15" s="57">
        <v>0.21321626638119984</v>
      </c>
      <c r="E15" s="57">
        <v>0.76415375346858827</v>
      </c>
      <c r="F15" s="57">
        <v>-5.0009001620299198E-2</v>
      </c>
      <c r="G15" s="57">
        <v>-0.6257588493508992</v>
      </c>
      <c r="H15" s="57">
        <v>-0.15955066237020032</v>
      </c>
      <c r="I15" s="57">
        <v>2.8466919337378105</v>
      </c>
      <c r="J15" s="57">
        <v>1.4426806837696038</v>
      </c>
      <c r="K15" s="57">
        <v>1.0911129825043941</v>
      </c>
      <c r="L15" s="57">
        <v>1.1677401942762566</v>
      </c>
      <c r="M15" s="57">
        <v>0.8143897223470864</v>
      </c>
      <c r="N15" s="57">
        <v>1.5197764715932705</v>
      </c>
      <c r="O15" s="57">
        <v>0.52233736220659299</v>
      </c>
      <c r="P15" s="57">
        <v>0.21867049969577224</v>
      </c>
      <c r="Q15" s="57">
        <v>1.9437749694916295</v>
      </c>
      <c r="R15" s="57">
        <v>0.49221607146425761</v>
      </c>
      <c r="S15" s="57">
        <v>1.279698042966837</v>
      </c>
      <c r="T15" s="57">
        <v>1.5631626898729323</v>
      </c>
      <c r="U15" s="57">
        <v>0.50304592179011287</v>
      </c>
      <c r="V15" s="57">
        <v>2.5388361171163609E-4</v>
      </c>
      <c r="W15" s="57">
        <v>-0.28055835737217372</v>
      </c>
      <c r="X15" s="57">
        <v>-0.29468422237651781</v>
      </c>
      <c r="Y15" s="218">
        <v>-0.22214104459123973</v>
      </c>
    </row>
    <row r="16" spans="1:25" x14ac:dyDescent="0.3">
      <c r="A16" s="14"/>
      <c r="B16" s="96"/>
      <c r="C16" s="24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1"/>
      <c r="T16" s="21"/>
      <c r="U16" s="21"/>
      <c r="V16" s="21"/>
      <c r="W16" s="21"/>
      <c r="X16" s="21"/>
      <c r="Y16" s="22"/>
    </row>
    <row r="17" spans="1:27" x14ac:dyDescent="0.3">
      <c r="A17" s="14"/>
      <c r="B17" s="93" t="s">
        <v>150</v>
      </c>
      <c r="C17" s="94">
        <v>2433.75</v>
      </c>
      <c r="D17" s="95">
        <v>2365.8000000000002</v>
      </c>
      <c r="E17" s="95">
        <v>2317.5</v>
      </c>
      <c r="F17" s="95">
        <v>2315.3132500000002</v>
      </c>
      <c r="G17" s="95">
        <v>2328.9587500000002</v>
      </c>
      <c r="H17" s="95">
        <v>2329.2472500000003</v>
      </c>
      <c r="I17" s="95">
        <v>2363.0522499999997</v>
      </c>
      <c r="J17" s="95">
        <v>2423.99775</v>
      </c>
      <c r="K17" s="95">
        <v>2492.1179999999999</v>
      </c>
      <c r="L17" s="95">
        <v>2530.6732499999998</v>
      </c>
      <c r="M17" s="95">
        <v>2566.7335000000003</v>
      </c>
      <c r="N17" s="95">
        <v>2583.6357499999999</v>
      </c>
      <c r="O17" s="95">
        <v>2531.27025</v>
      </c>
      <c r="P17" s="95">
        <v>2560.5619999999994</v>
      </c>
      <c r="Q17" s="95">
        <v>2603.9257499999985</v>
      </c>
      <c r="R17" s="95">
        <v>2609.9609999999998</v>
      </c>
      <c r="S17" s="95">
        <v>2620.7690000000002</v>
      </c>
      <c r="T17" s="95">
        <v>2610.6522500000001</v>
      </c>
      <c r="U17" s="95">
        <v>2595.6892545383462</v>
      </c>
      <c r="V17" s="95">
        <v>2584.2142315254482</v>
      </c>
      <c r="W17" s="95">
        <v>2572.2347164704343</v>
      </c>
      <c r="X17" s="95">
        <v>2563.7484254965652</v>
      </c>
      <c r="Y17" s="236">
        <v>2554.9612004240571</v>
      </c>
    </row>
    <row r="18" spans="1:27" x14ac:dyDescent="0.3">
      <c r="A18" s="14"/>
      <c r="B18" s="96" t="s">
        <v>82</v>
      </c>
      <c r="C18" s="56">
        <v>3.244212066899288</v>
      </c>
      <c r="D18" s="57">
        <v>-2.7919876733435989</v>
      </c>
      <c r="E18" s="57">
        <v>-2.0415926959168273</v>
      </c>
      <c r="F18" s="57">
        <v>-9.4358144552308953E-2</v>
      </c>
      <c r="G18" s="57">
        <v>0.58935869692795517</v>
      </c>
      <c r="H18" s="57">
        <v>1.2387510083633479E-2</v>
      </c>
      <c r="I18" s="57">
        <v>1.4513272474615757</v>
      </c>
      <c r="J18" s="57">
        <v>2.5791008218290612</v>
      </c>
      <c r="K18" s="57">
        <v>2.8102439451521688</v>
      </c>
      <c r="L18" s="57">
        <v>1.5470876579680271</v>
      </c>
      <c r="M18" s="57">
        <v>1.4249271414237485</v>
      </c>
      <c r="N18" s="57">
        <v>0.65851207380898114</v>
      </c>
      <c r="O18" s="57">
        <v>-2.0268143448626597</v>
      </c>
      <c r="P18" s="57">
        <v>1.1571956807061357</v>
      </c>
      <c r="Q18" s="57">
        <v>1.6935247027800582</v>
      </c>
      <c r="R18" s="57">
        <v>0.23177504197273713</v>
      </c>
      <c r="S18" s="57">
        <v>0.41410580464613655</v>
      </c>
      <c r="T18" s="57">
        <v>-0.38602219424910267</v>
      </c>
      <c r="U18" s="57">
        <v>-0.57315161227060596</v>
      </c>
      <c r="V18" s="57">
        <v>-0.4420799983216317</v>
      </c>
      <c r="W18" s="57">
        <v>-0.46356509103900878</v>
      </c>
      <c r="X18" s="57">
        <v>-0.32991899687574433</v>
      </c>
      <c r="Y18" s="218">
        <v>-0.34274911629857963</v>
      </c>
    </row>
    <row r="19" spans="1:27" x14ac:dyDescent="0.3">
      <c r="A19" s="14"/>
      <c r="B19" s="93" t="s">
        <v>151</v>
      </c>
      <c r="C19" s="94">
        <v>339.6</v>
      </c>
      <c r="D19" s="95">
        <v>371.09999999999991</v>
      </c>
      <c r="E19" s="95">
        <v>370.37499999999994</v>
      </c>
      <c r="F19" s="95">
        <v>368.50799999999998</v>
      </c>
      <c r="G19" s="95">
        <v>360.12075000000004</v>
      </c>
      <c r="H19" s="95">
        <v>362.19375000000002</v>
      </c>
      <c r="I19" s="95">
        <v>363.77875000000006</v>
      </c>
      <c r="J19" s="95">
        <v>367.40924999999993</v>
      </c>
      <c r="K19" s="95">
        <v>384.43824999999993</v>
      </c>
      <c r="L19" s="95">
        <v>385.52999999999986</v>
      </c>
      <c r="M19" s="95">
        <v>379.09774999999991</v>
      </c>
      <c r="N19" s="95">
        <v>388.70924999999988</v>
      </c>
      <c r="O19" s="95">
        <v>378.18300000000022</v>
      </c>
      <c r="P19" s="95">
        <v>383.17824999999959</v>
      </c>
      <c r="Q19" s="95">
        <v>389.57249999999851</v>
      </c>
      <c r="R19" s="95">
        <v>395.27051881189584</v>
      </c>
      <c r="S19" s="95">
        <v>391.49725000000001</v>
      </c>
      <c r="T19" s="95">
        <v>400.48977500000012</v>
      </c>
      <c r="U19" s="95">
        <v>406.01598959134947</v>
      </c>
      <c r="V19" s="95">
        <v>402.57922891976875</v>
      </c>
      <c r="W19" s="95">
        <v>400.67024811821352</v>
      </c>
      <c r="X19" s="95">
        <v>397.63905892922719</v>
      </c>
      <c r="Y19" s="236">
        <v>395.61123783128903</v>
      </c>
    </row>
    <row r="20" spans="1:27" x14ac:dyDescent="0.3">
      <c r="A20" s="14"/>
      <c r="B20" s="96" t="s">
        <v>82</v>
      </c>
      <c r="C20" s="56">
        <v>8.2562958240357318</v>
      </c>
      <c r="D20" s="57">
        <v>9.2756183745582597</v>
      </c>
      <c r="E20" s="57">
        <v>-0.19536513069252637</v>
      </c>
      <c r="F20" s="57">
        <v>-0.50408369895375005</v>
      </c>
      <c r="G20" s="57">
        <v>-2.276002149207057</v>
      </c>
      <c r="H20" s="57">
        <v>0.57564025399812202</v>
      </c>
      <c r="I20" s="57">
        <v>0.43761108522717418</v>
      </c>
      <c r="J20" s="57">
        <v>0.99799672190854505</v>
      </c>
      <c r="K20" s="57">
        <v>4.6348860296794303</v>
      </c>
      <c r="L20" s="57">
        <v>0.28398578965540544</v>
      </c>
      <c r="M20" s="57">
        <v>-1.6684175031774329</v>
      </c>
      <c r="N20" s="57">
        <v>2.535361921826218</v>
      </c>
      <c r="O20" s="57">
        <v>-2.7080009029884611</v>
      </c>
      <c r="P20" s="57">
        <v>1.3208552473271906</v>
      </c>
      <c r="Q20" s="57">
        <v>1.6687403316860916</v>
      </c>
      <c r="R20" s="57">
        <v>1.4626337361844932</v>
      </c>
      <c r="S20" s="57">
        <v>-0.95460415900420204</v>
      </c>
      <c r="T20" s="57">
        <v>2.2969573860353032</v>
      </c>
      <c r="U20" s="57">
        <v>1.3798640905000159</v>
      </c>
      <c r="V20" s="57">
        <v>-0.84645943994465789</v>
      </c>
      <c r="W20" s="57">
        <v>-0.47418760443194152</v>
      </c>
      <c r="X20" s="57">
        <v>-0.7565296408262423</v>
      </c>
      <c r="Y20" s="218">
        <v>-0.50996526935727093</v>
      </c>
      <c r="AA20" s="119"/>
    </row>
    <row r="21" spans="1:27" x14ac:dyDescent="0.3">
      <c r="A21" s="14"/>
      <c r="B21" s="93"/>
      <c r="C21" s="97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5"/>
      <c r="T21" s="95"/>
      <c r="U21" s="95"/>
      <c r="V21" s="95"/>
      <c r="W21" s="95"/>
      <c r="X21" s="95"/>
      <c r="Y21" s="236"/>
    </row>
    <row r="22" spans="1:27" x14ac:dyDescent="0.3">
      <c r="A22" s="14"/>
      <c r="B22" s="93" t="s">
        <v>152</v>
      </c>
      <c r="C22" s="94">
        <v>2279.98225</v>
      </c>
      <c r="D22" s="95">
        <v>2176.6437500000002</v>
      </c>
      <c r="E22" s="95">
        <v>2151.9297500000002</v>
      </c>
      <c r="F22" s="95">
        <v>2192.54925</v>
      </c>
      <c r="G22" s="95">
        <v>2191.2502500000001</v>
      </c>
      <c r="H22" s="95">
        <v>2176.0532499999999</v>
      </c>
      <c r="I22" s="95">
        <v>2204.6455000000001</v>
      </c>
      <c r="J22" s="95">
        <v>2251.6312499999999</v>
      </c>
      <c r="K22" s="95">
        <v>2306.9682499999999</v>
      </c>
      <c r="L22" s="95">
        <v>2348.9295000000002</v>
      </c>
      <c r="M22" s="95">
        <v>2392.80575</v>
      </c>
      <c r="N22" s="95">
        <v>2416.0677500000002</v>
      </c>
      <c r="O22" s="95">
        <v>2372.0425000000005</v>
      </c>
      <c r="P22" s="95">
        <v>2355.107</v>
      </c>
      <c r="Q22" s="95">
        <v>2394.9012499999999</v>
      </c>
      <c r="R22" s="95">
        <v>2399.1930000000002</v>
      </c>
      <c r="S22" s="95">
        <v>2393.605</v>
      </c>
      <c r="T22" s="95">
        <v>2389.63375</v>
      </c>
      <c r="U22" s="95">
        <v>2386.5215433377325</v>
      </c>
      <c r="V22" s="95">
        <v>2387.8213734918018</v>
      </c>
      <c r="W22" s="95">
        <v>2382.8020967401085</v>
      </c>
      <c r="X22" s="95">
        <v>2379.4736431898004</v>
      </c>
      <c r="Y22" s="236">
        <v>2375.8339476001834</v>
      </c>
    </row>
    <row r="23" spans="1:27" x14ac:dyDescent="0.3">
      <c r="A23" s="14"/>
      <c r="B23" s="96" t="s">
        <v>82</v>
      </c>
      <c r="C23" s="56">
        <v>2.5768587279583199</v>
      </c>
      <c r="D23" s="57">
        <v>-4.5324256362083482</v>
      </c>
      <c r="E23" s="57">
        <v>-1.1354177733494453</v>
      </c>
      <c r="F23" s="57">
        <v>1.8875848526189065</v>
      </c>
      <c r="G23" s="57">
        <v>-5.9246103593790789E-2</v>
      </c>
      <c r="H23" s="57">
        <v>-0.69353101043571064</v>
      </c>
      <c r="I23" s="57">
        <v>1.313949922870683</v>
      </c>
      <c r="J23" s="57">
        <v>2.1312156534916804</v>
      </c>
      <c r="K23" s="57">
        <v>2.4576404329083701</v>
      </c>
      <c r="L23" s="57">
        <v>1.818891525706956</v>
      </c>
      <c r="M23" s="57">
        <v>1.8679253677047258</v>
      </c>
      <c r="N23" s="57">
        <v>0.97216416334673372</v>
      </c>
      <c r="O23" s="57">
        <v>-1.8221860707341331</v>
      </c>
      <c r="P23" s="57">
        <v>-0.71396275572636059</v>
      </c>
      <c r="Q23" s="57">
        <v>1.6897002981180798</v>
      </c>
      <c r="R23" s="57">
        <v>0.17920363104744208</v>
      </c>
      <c r="S23" s="57">
        <v>-0.23291164987561119</v>
      </c>
      <c r="T23" s="57">
        <v>-0.16591083324107858</v>
      </c>
      <c r="U23" s="57">
        <v>-0.13023780996846979</v>
      </c>
      <c r="V23" s="57">
        <v>5.4465469113318399E-2</v>
      </c>
      <c r="W23" s="57">
        <v>-0.21020319222427863</v>
      </c>
      <c r="X23" s="57">
        <v>-0.13968652935388848</v>
      </c>
      <c r="Y23" s="218">
        <v>-0.15296221498540818</v>
      </c>
    </row>
    <row r="24" spans="1:27" x14ac:dyDescent="0.3">
      <c r="A24" s="14"/>
      <c r="B24" s="100"/>
      <c r="C24" s="56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218"/>
    </row>
    <row r="25" spans="1:27" x14ac:dyDescent="0.3">
      <c r="A25" s="14"/>
      <c r="B25" s="99" t="s">
        <v>153</v>
      </c>
      <c r="C25" s="95">
        <v>12.741583333333335</v>
      </c>
      <c r="D25" s="95">
        <v>14.986461538461539</v>
      </c>
      <c r="E25" s="95">
        <v>17.197583333333331</v>
      </c>
      <c r="F25" s="95">
        <v>20.541333333333331</v>
      </c>
      <c r="G25" s="95">
        <v>13.437749999999999</v>
      </c>
      <c r="H25" s="95">
        <v>12.302833333333334</v>
      </c>
      <c r="I25" s="95">
        <v>17.243583333333333</v>
      </c>
      <c r="J25" s="95">
        <v>22.774583333333332</v>
      </c>
      <c r="K25" s="95">
        <v>30.703666666666667</v>
      </c>
      <c r="L25" s="95">
        <v>39.77138448802588</v>
      </c>
      <c r="M25" s="95">
        <v>58.975583333333333</v>
      </c>
      <c r="N25" s="95">
        <v>67.863978653796693</v>
      </c>
      <c r="O25" s="95">
        <v>74.188249999999996</v>
      </c>
      <c r="P25" s="95">
        <v>68.250666666666675</v>
      </c>
      <c r="Q25" s="95">
        <v>79.658083333333323</v>
      </c>
      <c r="R25" s="95">
        <v>96.761333333333326</v>
      </c>
      <c r="S25" s="95">
        <v>108.08691666666667</v>
      </c>
      <c r="T25" s="95">
        <v>129.41358333333332</v>
      </c>
      <c r="U25" s="95">
        <v>150.11975666666666</v>
      </c>
      <c r="V25" s="95">
        <v>166.13253071111109</v>
      </c>
      <c r="W25" s="95">
        <v>177.94639956167899</v>
      </c>
      <c r="X25" s="95">
        <v>186.38237702238081</v>
      </c>
      <c r="Y25" s="236">
        <v>192.27298054308818</v>
      </c>
    </row>
    <row r="26" spans="1:27" x14ac:dyDescent="0.3">
      <c r="A26" s="14"/>
      <c r="B26" s="96" t="s">
        <v>82</v>
      </c>
      <c r="C26" s="56"/>
      <c r="D26" s="57">
        <f>(D25/C25-1)*100</f>
        <v>17.618518408582418</v>
      </c>
      <c r="E26" s="57">
        <f t="shared" ref="E26:Y26" si="0">(E25/D25-1)*100</f>
        <v>14.754128512572006</v>
      </c>
      <c r="F26" s="57">
        <f t="shared" si="0"/>
        <v>19.44313881310844</v>
      </c>
      <c r="G26" s="57">
        <f t="shared" si="0"/>
        <v>-34.581899909126314</v>
      </c>
      <c r="H26" s="57">
        <f t="shared" si="0"/>
        <v>-8.4457343429269471</v>
      </c>
      <c r="I26" s="57">
        <f t="shared" si="0"/>
        <v>40.159448365552649</v>
      </c>
      <c r="J26" s="57">
        <f t="shared" si="0"/>
        <v>32.075699656393923</v>
      </c>
      <c r="K26" s="57">
        <f t="shared" si="0"/>
        <v>34.815492416619406</v>
      </c>
      <c r="L26" s="57">
        <f t="shared" si="0"/>
        <v>29.533012847626928</v>
      </c>
      <c r="M26" s="57">
        <f t="shared" si="0"/>
        <v>48.286473032110131</v>
      </c>
      <c r="N26" s="57">
        <f t="shared" si="0"/>
        <v>15.071313954159038</v>
      </c>
      <c r="O26" s="57">
        <f t="shared" si="0"/>
        <v>9.3190400440064547</v>
      </c>
      <c r="P26" s="57">
        <f t="shared" si="0"/>
        <v>-8.0034012573868765</v>
      </c>
      <c r="Q26" s="57">
        <f t="shared" si="0"/>
        <v>16.714000351644899</v>
      </c>
      <c r="R26" s="57">
        <f t="shared" si="0"/>
        <v>21.470827923929047</v>
      </c>
      <c r="S26" s="57">
        <f t="shared" si="0"/>
        <v>11.704658196800377</v>
      </c>
      <c r="T26" s="57">
        <f t="shared" si="0"/>
        <v>19.731034360464527</v>
      </c>
      <c r="U26" s="57">
        <f t="shared" si="0"/>
        <v>16.000000000000014</v>
      </c>
      <c r="V26" s="57">
        <f t="shared" si="0"/>
        <v>10.666666666666647</v>
      </c>
      <c r="W26" s="57">
        <f t="shared" si="0"/>
        <v>7.1111111111111125</v>
      </c>
      <c r="X26" s="57">
        <f t="shared" si="0"/>
        <v>4.7407407407407343</v>
      </c>
      <c r="Y26" s="218">
        <f t="shared" si="0"/>
        <v>3.1604938271605043</v>
      </c>
    </row>
    <row r="27" spans="1:27" x14ac:dyDescent="0.3">
      <c r="A27" s="36"/>
      <c r="B27" s="99"/>
      <c r="C27" s="47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17"/>
      <c r="T27" s="117"/>
      <c r="U27" s="117"/>
      <c r="V27" s="117"/>
      <c r="W27" s="117"/>
      <c r="X27" s="117"/>
      <c r="Y27" s="118"/>
    </row>
    <row r="28" spans="1:27" x14ac:dyDescent="0.3">
      <c r="A28" s="49"/>
      <c r="B28" s="101"/>
      <c r="C28" s="186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67"/>
      <c r="T28" s="67"/>
      <c r="U28" s="67"/>
      <c r="V28" s="67"/>
      <c r="W28" s="67"/>
      <c r="X28" s="67"/>
      <c r="Y28" s="209"/>
    </row>
    <row r="29" spans="1:27" x14ac:dyDescent="0.3">
      <c r="A29" s="14"/>
      <c r="B29" s="102" t="s">
        <v>154</v>
      </c>
      <c r="C29" s="24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21"/>
      <c r="T29" s="21"/>
      <c r="U29" s="21"/>
      <c r="V29" s="21"/>
      <c r="W29" s="21"/>
      <c r="X29" s="21"/>
      <c r="Y29" s="22"/>
    </row>
    <row r="30" spans="1:27" x14ac:dyDescent="0.3">
      <c r="A30" s="14"/>
      <c r="B30" s="102"/>
      <c r="C30" s="24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21"/>
      <c r="T30" s="21"/>
      <c r="U30" s="21"/>
      <c r="V30" s="21"/>
      <c r="W30" s="21"/>
      <c r="X30" s="21"/>
      <c r="Y30" s="22"/>
    </row>
    <row r="31" spans="1:27" x14ac:dyDescent="0.3">
      <c r="A31" s="14"/>
      <c r="B31" s="93" t="s">
        <v>155</v>
      </c>
      <c r="C31" s="17">
        <v>1.58826027461898</v>
      </c>
      <c r="D31" s="18">
        <v>-4.5518727705129436E-2</v>
      </c>
      <c r="E31" s="18">
        <v>0.6143179769328988</v>
      </c>
      <c r="F31" s="18">
        <v>-0.98128579346019595</v>
      </c>
      <c r="G31" s="18">
        <v>0.98898614018254616</v>
      </c>
      <c r="H31" s="18">
        <v>0.32502960755818044</v>
      </c>
      <c r="I31" s="18">
        <v>0.2403008202766177</v>
      </c>
      <c r="J31" s="18">
        <v>0.60499295081166693</v>
      </c>
      <c r="K31" s="18">
        <v>0.72593327724486123</v>
      </c>
      <c r="L31" s="18">
        <v>-0.1252940644350331</v>
      </c>
      <c r="M31" s="18">
        <v>-0.30569155510629109</v>
      </c>
      <c r="N31" s="18">
        <v>-0.1767874926945634</v>
      </c>
      <c r="O31" s="18">
        <v>-1.0457324413251534</v>
      </c>
      <c r="P31" s="18">
        <v>1.3071418368145959</v>
      </c>
      <c r="Q31" s="18">
        <v>0.9518783671251585</v>
      </c>
      <c r="R31" s="18">
        <v>-8.9066525323200363E-2</v>
      </c>
      <c r="S31" s="18">
        <v>-0.12218331032081142</v>
      </c>
      <c r="T31" s="18">
        <v>-0.29921729415457454</v>
      </c>
      <c r="U31" s="18">
        <v>-0.21527603003410611</v>
      </c>
      <c r="V31" s="18">
        <v>-0.4278635264688857</v>
      </c>
      <c r="W31" s="18">
        <v>-0.52598759046752486</v>
      </c>
      <c r="X31" s="18">
        <v>-0.57030392869898971</v>
      </c>
      <c r="Y31" s="19">
        <v>-0.4614257374168762</v>
      </c>
    </row>
    <row r="32" spans="1:27" x14ac:dyDescent="0.3">
      <c r="A32" s="14"/>
      <c r="B32" s="93"/>
      <c r="C32" s="5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218"/>
    </row>
    <row r="33" spans="1:25" x14ac:dyDescent="0.3">
      <c r="A33" s="14"/>
      <c r="B33" s="93" t="s">
        <v>156</v>
      </c>
      <c r="C33" s="17">
        <v>59.380199311563018</v>
      </c>
      <c r="D33" s="18">
        <v>59.13490544977185</v>
      </c>
      <c r="E33" s="18">
        <v>59.378533930504631</v>
      </c>
      <c r="F33" s="18">
        <v>58.689305611520879</v>
      </c>
      <c r="G33" s="18">
        <v>59.144291800380465</v>
      </c>
      <c r="H33" s="18">
        <v>59.244127718495307</v>
      </c>
      <c r="I33" s="18">
        <v>59.315905126535441</v>
      </c>
      <c r="J33" s="18">
        <v>59.621586571786878</v>
      </c>
      <c r="K33" s="18">
        <v>60.028604933289976</v>
      </c>
      <c r="L33" s="18">
        <v>59.958547250301294</v>
      </c>
      <c r="M33" s="18">
        <v>59.79306316119731</v>
      </c>
      <c r="N33" s="18">
        <v>59.682587509628227</v>
      </c>
      <c r="O33" s="18">
        <v>59.064202385462529</v>
      </c>
      <c r="P33" s="18">
        <v>60.046990174036893</v>
      </c>
      <c r="Q33" s="18">
        <v>60.858897677108082</v>
      </c>
      <c r="R33" s="18">
        <v>60.835560096262007</v>
      </c>
      <c r="S33" s="18">
        <v>60.71072924855897</v>
      </c>
      <c r="T33" s="18">
        <v>60.463266921763257</v>
      </c>
      <c r="U33" s="18">
        <v>60.333946638179157</v>
      </c>
      <c r="V33" s="18">
        <v>60.129909261566198</v>
      </c>
      <c r="W33" s="18">
        <v>59.865953467150121</v>
      </c>
      <c r="X33" s="18">
        <v>59.577903773462417</v>
      </c>
      <c r="Y33" s="19">
        <v>59.353293540851979</v>
      </c>
    </row>
    <row r="34" spans="1:25" x14ac:dyDescent="0.3">
      <c r="A34" s="14"/>
      <c r="B34" s="93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9"/>
    </row>
    <row r="35" spans="1:25" x14ac:dyDescent="0.3">
      <c r="A35" s="14"/>
      <c r="B35" s="93" t="s">
        <v>157</v>
      </c>
      <c r="C35" s="17">
        <v>69.408945892899979</v>
      </c>
      <c r="D35" s="18">
        <v>69.255302907230742</v>
      </c>
      <c r="E35" s="18">
        <v>69.690493356679369</v>
      </c>
      <c r="F35" s="18">
        <v>69.039251474522544</v>
      </c>
      <c r="G35" s="18">
        <v>69.833615141851652</v>
      </c>
      <c r="H35" s="18">
        <v>70.316418932409817</v>
      </c>
      <c r="I35" s="18">
        <v>70.813180183050292</v>
      </c>
      <c r="J35" s="18">
        <v>71.638734828758018</v>
      </c>
      <c r="K35" s="18">
        <v>72.670530063713244</v>
      </c>
      <c r="L35" s="18">
        <v>73.174350712310485</v>
      </c>
      <c r="M35" s="18">
        <v>73.560286415922377</v>
      </c>
      <c r="N35" s="18">
        <v>74.020951424847553</v>
      </c>
      <c r="O35" s="18">
        <v>73.830966323333087</v>
      </c>
      <c r="P35" s="18">
        <v>75.536352280880919</v>
      </c>
      <c r="Q35" s="18">
        <v>77.030186458019472</v>
      </c>
      <c r="R35" s="18">
        <v>77.554811180712832</v>
      </c>
      <c r="S35" s="18">
        <v>77.918715506524435</v>
      </c>
      <c r="T35" s="18">
        <v>78.090690459683557</v>
      </c>
      <c r="U35" s="18">
        <v>78.400919447609084</v>
      </c>
      <c r="V35" s="18">
        <v>78.55975676701307</v>
      </c>
      <c r="W35" s="18">
        <v>78.630537368072254</v>
      </c>
      <c r="X35" s="18">
        <v>78.691924954523756</v>
      </c>
      <c r="Y35" s="19">
        <v>78.797698278877306</v>
      </c>
    </row>
    <row r="36" spans="1:25" x14ac:dyDescent="0.3">
      <c r="A36" s="36"/>
      <c r="B36" s="100"/>
      <c r="C36" s="103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26"/>
      <c r="T36" s="26"/>
      <c r="U36" s="26"/>
      <c r="V36" s="26"/>
      <c r="W36" s="26"/>
      <c r="X36" s="26"/>
      <c r="Y36" s="27"/>
    </row>
    <row r="37" spans="1:25" x14ac:dyDescent="0.3">
      <c r="A37" s="49"/>
      <c r="B37" s="105"/>
      <c r="C37" s="183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30"/>
      <c r="T37" s="30"/>
      <c r="U37" s="30"/>
      <c r="V37" s="30"/>
      <c r="W37" s="30"/>
      <c r="X37" s="30"/>
      <c r="Y37" s="31"/>
    </row>
    <row r="38" spans="1:25" x14ac:dyDescent="0.3">
      <c r="A38" s="14"/>
      <c r="B38" s="106" t="s">
        <v>40</v>
      </c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18"/>
      <c r="T38" s="18"/>
      <c r="U38" s="18"/>
      <c r="V38" s="18"/>
      <c r="W38" s="18"/>
      <c r="X38" s="18"/>
      <c r="Y38" s="19"/>
    </row>
    <row r="39" spans="1:25" x14ac:dyDescent="0.3">
      <c r="A39" s="14"/>
      <c r="B39" s="106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18"/>
      <c r="T39" s="18"/>
      <c r="U39" s="18"/>
      <c r="V39" s="18"/>
      <c r="W39" s="18"/>
      <c r="X39" s="18"/>
      <c r="Y39" s="19"/>
    </row>
    <row r="40" spans="1:25" x14ac:dyDescent="0.3">
      <c r="A40" s="14"/>
      <c r="B40" s="93" t="s">
        <v>158</v>
      </c>
      <c r="C40" s="195">
        <v>257.44999999999993</v>
      </c>
      <c r="D40" s="196">
        <v>324.17499999999995</v>
      </c>
      <c r="E40" s="196">
        <v>389.00000000000006</v>
      </c>
      <c r="F40" s="196">
        <v>364.62824999999998</v>
      </c>
      <c r="G40" s="196">
        <v>377.48699999999997</v>
      </c>
      <c r="H40" s="196">
        <v>385.99525000000006</v>
      </c>
      <c r="I40" s="196">
        <v>358.71500000000003</v>
      </c>
      <c r="J40" s="196">
        <v>314.23599999999999</v>
      </c>
      <c r="K40" s="196">
        <v>265.99349999999998</v>
      </c>
      <c r="L40" s="196">
        <v>223.98250000000002</v>
      </c>
      <c r="M40" s="196">
        <v>179.50150000000002</v>
      </c>
      <c r="N40" s="196">
        <v>157.74424999999999</v>
      </c>
      <c r="O40" s="196">
        <v>181.44225</v>
      </c>
      <c r="P40" s="196">
        <v>187.6095</v>
      </c>
      <c r="Q40" s="196">
        <v>170.40499999999997</v>
      </c>
      <c r="R40" s="196">
        <v>161.89875000000001</v>
      </c>
      <c r="S40" s="196">
        <v>147.70400000000012</v>
      </c>
      <c r="T40" s="196">
        <v>149.53700000000001</v>
      </c>
      <c r="U40" s="196">
        <v>158.5579696228254</v>
      </c>
      <c r="V40" s="196">
        <v>158.24857333475609</v>
      </c>
      <c r="W40" s="196">
        <v>155.80307436301769</v>
      </c>
      <c r="X40" s="196">
        <v>148.73125863937048</v>
      </c>
      <c r="Y40" s="237">
        <v>145.00240432707142</v>
      </c>
    </row>
    <row r="41" spans="1:25" x14ac:dyDescent="0.3">
      <c r="A41" s="14"/>
      <c r="B41" s="96" t="s">
        <v>82</v>
      </c>
      <c r="C41" s="56">
        <v>-11.786876820284419</v>
      </c>
      <c r="D41" s="57">
        <v>25.917653913381255</v>
      </c>
      <c r="E41" s="57">
        <v>19.996915246394732</v>
      </c>
      <c r="F41" s="57">
        <v>-6.2652313624678824</v>
      </c>
      <c r="G41" s="57">
        <v>3.5265369592180518</v>
      </c>
      <c r="H41" s="57">
        <v>2.2539186779942266</v>
      </c>
      <c r="I41" s="57">
        <v>-7.0675092504376753</v>
      </c>
      <c r="J41" s="57">
        <v>-12.39953723708237</v>
      </c>
      <c r="K41" s="57">
        <v>-15.352314820708003</v>
      </c>
      <c r="L41" s="57">
        <v>-15.793994966042391</v>
      </c>
      <c r="M41" s="57">
        <v>-19.859140781087802</v>
      </c>
      <c r="N41" s="57">
        <v>-12.120929351565323</v>
      </c>
      <c r="O41" s="57">
        <v>15.023051553384681</v>
      </c>
      <c r="P41" s="57">
        <v>3.3990153891940711</v>
      </c>
      <c r="Q41" s="57">
        <v>-9.1703778326790655</v>
      </c>
      <c r="R41" s="57">
        <v>-4.9917842786303073</v>
      </c>
      <c r="S41" s="57">
        <v>-8.7676711524949269</v>
      </c>
      <c r="T41" s="57">
        <v>1.2409955045224796</v>
      </c>
      <c r="U41" s="57">
        <v>6.0326003750412305</v>
      </c>
      <c r="V41" s="57">
        <v>-0.19513133827665508</v>
      </c>
      <c r="W41" s="57">
        <v>-1.5453529344402028</v>
      </c>
      <c r="X41" s="57">
        <v>-4.538944916561805</v>
      </c>
      <c r="Y41" s="218">
        <v>-2.5071086914825624</v>
      </c>
    </row>
    <row r="42" spans="1:25" x14ac:dyDescent="0.3">
      <c r="A42" s="14"/>
      <c r="B42" s="96"/>
      <c r="C42" s="56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218"/>
    </row>
    <row r="43" spans="1:25" x14ac:dyDescent="0.3">
      <c r="A43" s="14"/>
      <c r="B43" s="93" t="s">
        <v>41</v>
      </c>
      <c r="C43" s="32">
        <v>9.5663644470867997</v>
      </c>
      <c r="D43" s="33">
        <v>12.051227241888862</v>
      </c>
      <c r="E43" s="33">
        <v>14.372806207278776</v>
      </c>
      <c r="F43" s="33">
        <v>13.605828709320708</v>
      </c>
      <c r="G43" s="33">
        <v>13.94770244332442</v>
      </c>
      <c r="H43" s="33">
        <v>14.215866538624084</v>
      </c>
      <c r="I43" s="33">
        <v>13.179488437154207</v>
      </c>
      <c r="J43" s="33">
        <v>11.475864688323266</v>
      </c>
      <c r="K43" s="33">
        <v>9.6440444847860576</v>
      </c>
      <c r="L43" s="33">
        <v>8.1310523102569174</v>
      </c>
      <c r="M43" s="33">
        <v>6.5362760288176363</v>
      </c>
      <c r="N43" s="33">
        <v>5.7541913197002961</v>
      </c>
      <c r="O43" s="33">
        <v>6.6885912163563228</v>
      </c>
      <c r="P43" s="33">
        <v>6.8267027730984049</v>
      </c>
      <c r="Q43" s="33">
        <v>6.1422020427809514</v>
      </c>
      <c r="R43" s="33">
        <v>5.8407987633573457</v>
      </c>
      <c r="S43" s="18">
        <v>5.3352154779909391</v>
      </c>
      <c r="T43" s="18">
        <v>5.4176357653736966</v>
      </c>
      <c r="U43" s="18">
        <v>5.7568532059105735</v>
      </c>
      <c r="V43" s="18">
        <v>5.7703088280470851</v>
      </c>
      <c r="W43" s="18">
        <v>5.7111772749826075</v>
      </c>
      <c r="X43" s="18">
        <v>5.4832211097923498</v>
      </c>
      <c r="Y43" s="19">
        <v>5.3705318127959405</v>
      </c>
    </row>
    <row r="44" spans="1:25" x14ac:dyDescent="0.3">
      <c r="A44" s="14"/>
      <c r="B44" s="93"/>
      <c r="C44" s="3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18"/>
      <c r="T44" s="18"/>
      <c r="U44" s="18"/>
      <c r="V44" s="18"/>
      <c r="W44" s="18"/>
      <c r="X44" s="18"/>
      <c r="Y44" s="19"/>
    </row>
    <row r="45" spans="1:25" x14ac:dyDescent="0.3">
      <c r="A45" s="14"/>
      <c r="B45" s="93" t="s">
        <v>159</v>
      </c>
      <c r="C45" s="17">
        <v>8.832951547433959</v>
      </c>
      <c r="D45" s="18">
        <v>12.839349312716461</v>
      </c>
      <c r="E45" s="18">
        <v>14.171360169226602</v>
      </c>
      <c r="F45" s="18">
        <v>14.591686321491457</v>
      </c>
      <c r="G45" s="18">
        <v>15.020214132761311</v>
      </c>
      <c r="H45" s="18">
        <v>15.377619077100443</v>
      </c>
      <c r="I45" s="18">
        <v>14.294176821047344</v>
      </c>
      <c r="J45" s="18">
        <v>13.146959681589562</v>
      </c>
      <c r="K45" s="18">
        <v>11.079764196268824</v>
      </c>
      <c r="L45" s="18">
        <v>8.34758888826115</v>
      </c>
      <c r="M45" s="18">
        <v>6.5961570539773442</v>
      </c>
      <c r="N45" s="18">
        <v>6.1099853420228509</v>
      </c>
      <c r="O45" s="18">
        <v>7.6340679838087722</v>
      </c>
      <c r="P45" s="18">
        <v>8.1149854844905196</v>
      </c>
      <c r="Q45" s="18">
        <v>6.9547071070180353</v>
      </c>
      <c r="R45" s="18">
        <v>6.2172601298269354</v>
      </c>
      <c r="S45" s="18">
        <v>5.9858882543977003</v>
      </c>
      <c r="T45" s="18">
        <v>5.9250358210389091</v>
      </c>
      <c r="U45" s="18">
        <v>6.1984652453397953</v>
      </c>
      <c r="V45" s="18">
        <v>6.212661730295074</v>
      </c>
      <c r="W45" s="18">
        <v>6.1459409840460255</v>
      </c>
      <c r="X45" s="18">
        <v>5.9091381573702249</v>
      </c>
      <c r="Y45" s="19">
        <v>5.7907713225469299</v>
      </c>
    </row>
    <row r="46" spans="1:25" x14ac:dyDescent="0.3">
      <c r="A46" s="14"/>
      <c r="B46" s="93"/>
      <c r="C46" s="24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21"/>
      <c r="T46" s="21"/>
      <c r="U46" s="21"/>
      <c r="V46" s="21"/>
      <c r="W46" s="21"/>
      <c r="X46" s="21"/>
      <c r="Y46" s="22"/>
    </row>
    <row r="47" spans="1:25" x14ac:dyDescent="0.3">
      <c r="A47" s="14"/>
      <c r="B47" s="93" t="s">
        <v>160</v>
      </c>
      <c r="C47" s="17">
        <v>7.6495653927181619</v>
      </c>
      <c r="D47" s="18">
        <v>11.436335675221892</v>
      </c>
      <c r="E47" s="18">
        <v>12.47867858457807</v>
      </c>
      <c r="F47" s="18">
        <v>13.155825150278813</v>
      </c>
      <c r="G47" s="18">
        <v>13.585754999019056</v>
      </c>
      <c r="H47" s="18">
        <v>14.107888429951739</v>
      </c>
      <c r="I47" s="18">
        <v>12.789967893097714</v>
      </c>
      <c r="J47" s="18">
        <v>11.502115510298113</v>
      </c>
      <c r="K47" s="18">
        <v>9.4849735430648074</v>
      </c>
      <c r="L47" s="18">
        <v>7.0622593859209521</v>
      </c>
      <c r="M47" s="18">
        <v>5.4176550591020707</v>
      </c>
      <c r="N47" s="18">
        <v>4.9975602360197051</v>
      </c>
      <c r="O47" s="18">
        <v>6.7789619604396112</v>
      </c>
      <c r="P47" s="18">
        <v>7.4770774318643358</v>
      </c>
      <c r="Q47" s="18">
        <v>6.3106321348497838</v>
      </c>
      <c r="R47" s="18">
        <v>5.3012516056334791</v>
      </c>
      <c r="S47" s="18">
        <v>5.0092893352541941</v>
      </c>
      <c r="T47" s="18">
        <v>4.9866301819373193</v>
      </c>
      <c r="U47" s="18">
        <v>5.2998435755946316</v>
      </c>
      <c r="V47" s="18">
        <v>5.3119199174292948</v>
      </c>
      <c r="W47" s="18">
        <v>5.2598945144194742</v>
      </c>
      <c r="X47" s="18">
        <v>5.0428774452443932</v>
      </c>
      <c r="Y47" s="19">
        <v>4.9362550331684654</v>
      </c>
    </row>
    <row r="48" spans="1:25" x14ac:dyDescent="0.3">
      <c r="A48" s="36"/>
      <c r="B48" s="93"/>
      <c r="C48" s="47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17"/>
      <c r="T48" s="117"/>
      <c r="U48" s="117"/>
      <c r="V48" s="117"/>
      <c r="W48" s="117"/>
      <c r="X48" s="117"/>
      <c r="Y48" s="118"/>
    </row>
    <row r="49" spans="1:25" x14ac:dyDescent="0.3">
      <c r="A49" s="49"/>
      <c r="B49" s="107"/>
      <c r="C49" s="186"/>
      <c r="D49" s="40"/>
      <c r="E49" s="40"/>
      <c r="F49" s="40"/>
      <c r="G49" s="40"/>
      <c r="H49" s="40"/>
      <c r="I49" s="40"/>
      <c r="J49" s="28"/>
      <c r="K49" s="28"/>
      <c r="L49" s="28"/>
      <c r="M49" s="28"/>
      <c r="N49" s="28"/>
      <c r="O49" s="28"/>
      <c r="P49" s="28"/>
      <c r="Q49" s="28"/>
      <c r="R49" s="28"/>
      <c r="S49" s="30"/>
      <c r="T49" s="30"/>
      <c r="U49" s="30"/>
      <c r="V49" s="30"/>
      <c r="W49" s="30"/>
      <c r="X49" s="30"/>
      <c r="Y49" s="31"/>
    </row>
    <row r="50" spans="1:25" x14ac:dyDescent="0.3">
      <c r="A50" s="14"/>
      <c r="B50" s="92" t="s">
        <v>37</v>
      </c>
      <c r="C50" s="24"/>
      <c r="D50" s="10"/>
      <c r="E50" s="10"/>
      <c r="F50" s="10"/>
      <c r="G50" s="10"/>
      <c r="H50" s="10"/>
      <c r="I50" s="10"/>
      <c r="J50" s="33"/>
      <c r="K50" s="33"/>
      <c r="L50" s="33"/>
      <c r="M50" s="33"/>
      <c r="N50" s="33"/>
      <c r="O50" s="33"/>
      <c r="P50" s="33"/>
      <c r="Q50" s="33"/>
      <c r="R50" s="33"/>
      <c r="S50" s="18"/>
      <c r="T50" s="18"/>
      <c r="U50" s="18"/>
      <c r="V50" s="18"/>
      <c r="W50" s="18"/>
      <c r="X50" s="18"/>
      <c r="Y50" s="19"/>
    </row>
    <row r="51" spans="1:25" x14ac:dyDescent="0.3">
      <c r="A51" s="14"/>
      <c r="B51" s="92"/>
      <c r="C51" s="24"/>
      <c r="D51" s="10"/>
      <c r="E51" s="10"/>
      <c r="F51" s="10"/>
      <c r="G51" s="10"/>
      <c r="H51" s="10"/>
      <c r="I51" s="10"/>
      <c r="J51" s="33"/>
      <c r="K51" s="33"/>
      <c r="L51" s="33"/>
      <c r="M51" s="33"/>
      <c r="N51" s="33"/>
      <c r="O51" s="33"/>
      <c r="P51" s="33"/>
      <c r="Q51" s="33"/>
      <c r="R51" s="33"/>
      <c r="S51" s="18"/>
      <c r="T51" s="18"/>
      <c r="U51" s="18"/>
      <c r="V51" s="18"/>
      <c r="W51" s="18"/>
      <c r="X51" s="18"/>
      <c r="Y51" s="19"/>
    </row>
    <row r="52" spans="1:25" x14ac:dyDescent="0.3">
      <c r="A52" s="14"/>
      <c r="B52" s="93" t="s">
        <v>161</v>
      </c>
      <c r="C52" s="108">
        <v>723</v>
      </c>
      <c r="D52" s="109">
        <v>745</v>
      </c>
      <c r="E52" s="109">
        <v>769</v>
      </c>
      <c r="F52" s="109">
        <v>786</v>
      </c>
      <c r="G52" s="109">
        <v>806</v>
      </c>
      <c r="H52" s="109">
        <v>824</v>
      </c>
      <c r="I52" s="109">
        <v>858</v>
      </c>
      <c r="J52" s="109">
        <v>883</v>
      </c>
      <c r="K52" s="109">
        <v>912</v>
      </c>
      <c r="L52" s="109">
        <v>954</v>
      </c>
      <c r="M52" s="109">
        <v>1013</v>
      </c>
      <c r="N52" s="109">
        <v>1092</v>
      </c>
      <c r="O52" s="109">
        <v>1133</v>
      </c>
      <c r="P52" s="109">
        <v>1211</v>
      </c>
      <c r="Q52" s="109">
        <v>1304</v>
      </c>
      <c r="R52" s="109">
        <v>1430</v>
      </c>
      <c r="S52" s="95">
        <v>1524</v>
      </c>
      <c r="T52" s="95">
        <v>1620</v>
      </c>
      <c r="U52" s="95">
        <v>1693</v>
      </c>
      <c r="V52" s="95">
        <v>1767</v>
      </c>
      <c r="W52" s="95">
        <v>1845</v>
      </c>
      <c r="X52" s="95">
        <v>1924</v>
      </c>
      <c r="Y52" s="236">
        <v>2001</v>
      </c>
    </row>
    <row r="53" spans="1:25" x14ac:dyDescent="0.3">
      <c r="A53" s="14"/>
      <c r="B53" s="96" t="s">
        <v>82</v>
      </c>
      <c r="C53" s="86">
        <v>8.071748878923767</v>
      </c>
      <c r="D53" s="87">
        <v>3.0428769017980528</v>
      </c>
      <c r="E53" s="87">
        <v>3.2214765100671228</v>
      </c>
      <c r="F53" s="87">
        <v>2.2106631989596837</v>
      </c>
      <c r="G53" s="87">
        <v>2.5445292620865034</v>
      </c>
      <c r="H53" s="87">
        <v>2.2332506203474045</v>
      </c>
      <c r="I53" s="87">
        <v>4.126213592233019</v>
      </c>
      <c r="J53" s="87">
        <v>2.9137529137529095</v>
      </c>
      <c r="K53" s="87">
        <v>3.2842582106455298</v>
      </c>
      <c r="L53" s="87">
        <v>4.6052631578947345</v>
      </c>
      <c r="M53" s="87">
        <v>6.1844863731656208</v>
      </c>
      <c r="N53" s="87">
        <v>7.7986179664363275</v>
      </c>
      <c r="O53" s="87">
        <v>3.7545787545787634</v>
      </c>
      <c r="P53" s="87">
        <v>6.884377758164173</v>
      </c>
      <c r="Q53" s="87">
        <v>7.6796036333608653</v>
      </c>
      <c r="R53" s="87">
        <v>9.6625766871165641</v>
      </c>
      <c r="S53" s="57">
        <v>6.5734265734265662</v>
      </c>
      <c r="T53" s="57">
        <v>6.2992125984252079</v>
      </c>
      <c r="U53" s="57">
        <v>4.5061728395061618</v>
      </c>
      <c r="V53" s="57">
        <v>4.3709391612522186</v>
      </c>
      <c r="W53" s="57">
        <v>4.4142614601018648</v>
      </c>
      <c r="X53" s="57">
        <v>4.2818428184281832</v>
      </c>
      <c r="Y53" s="218">
        <v>4.0020790020790065</v>
      </c>
    </row>
    <row r="54" spans="1:25" x14ac:dyDescent="0.3">
      <c r="A54" s="14"/>
      <c r="B54" s="93" t="s">
        <v>162</v>
      </c>
      <c r="C54" s="108">
        <v>871.97131902522278</v>
      </c>
      <c r="D54" s="109">
        <f>C54*(1+D55/100)</f>
        <v>883.98667184643648</v>
      </c>
      <c r="E54" s="109">
        <f t="shared" ref="E54:Y54" si="1">D54*(1+E55/100)</f>
        <v>903.24182707477473</v>
      </c>
      <c r="F54" s="109">
        <f t="shared" si="1"/>
        <v>888.463086882021</v>
      </c>
      <c r="G54" s="109">
        <f t="shared" si="1"/>
        <v>879.02959850779087</v>
      </c>
      <c r="H54" s="109">
        <f t="shared" si="1"/>
        <v>885.9647432691936</v>
      </c>
      <c r="I54" s="109">
        <f t="shared" si="1"/>
        <v>923.21251025348397</v>
      </c>
      <c r="J54" s="109">
        <f t="shared" si="1"/>
        <v>952.84420566783842</v>
      </c>
      <c r="K54" s="109">
        <f t="shared" si="1"/>
        <v>989.2342356330422</v>
      </c>
      <c r="L54" s="109">
        <f t="shared" si="1"/>
        <v>1021.460030081108</v>
      </c>
      <c r="M54" s="109">
        <f t="shared" si="1"/>
        <v>1058.3322458011091</v>
      </c>
      <c r="N54" s="109">
        <f t="shared" si="1"/>
        <v>1110.8881801106093</v>
      </c>
      <c r="O54" s="109">
        <f t="shared" si="1"/>
        <v>1131.6015024090409</v>
      </c>
      <c r="P54" s="109">
        <f t="shared" si="1"/>
        <v>1172.1724865070394</v>
      </c>
      <c r="Q54" s="109">
        <f t="shared" si="1"/>
        <v>1119.1753262128379</v>
      </c>
      <c r="R54" s="109">
        <f t="shared" si="1"/>
        <v>1111.0726994167269</v>
      </c>
      <c r="S54" s="109">
        <f t="shared" si="1"/>
        <v>1152.143480134466</v>
      </c>
      <c r="T54" s="109">
        <f t="shared" si="1"/>
        <v>1177.6235763297475</v>
      </c>
      <c r="U54" s="109">
        <f t="shared" si="1"/>
        <v>1187.1764026603255</v>
      </c>
      <c r="V54" s="109">
        <f t="shared" si="1"/>
        <v>1204.1266896804611</v>
      </c>
      <c r="W54" s="109">
        <f t="shared" si="1"/>
        <v>1204.5404155425806</v>
      </c>
      <c r="X54" s="109">
        <f t="shared" si="1"/>
        <v>1228.2633695217526</v>
      </c>
      <c r="Y54" s="236">
        <f t="shared" si="1"/>
        <v>1251.2010493586918</v>
      </c>
    </row>
    <row r="55" spans="1:25" x14ac:dyDescent="0.3">
      <c r="A55" s="14"/>
      <c r="B55" s="96" t="s">
        <v>82</v>
      </c>
      <c r="C55" s="87">
        <f>100*((1+ROUND('Labor market'!C53,1)/100)/(1+ROUND('Price inflation'!C10,1)/100)-1)</f>
        <v>3.3460803059273347</v>
      </c>
      <c r="D55" s="57">
        <f>100*((1+ROUND('Labor market'!D53,1)/100)/(1+ROUND('Price inflation'!D10,1)/100)-1)</f>
        <v>1.3779527559055094</v>
      </c>
      <c r="E55" s="87">
        <f>100*((1+ROUND('Labor market'!E53,1)/100)/(1+ROUND('Price inflation'!E10,1)/100)-1)</f>
        <v>2.1782178217821802</v>
      </c>
      <c r="F55" s="87">
        <f>100*((1+ROUND('Labor market'!F53,1)/100)/(1+ROUND('Price inflation'!F10,1)/100)-1)</f>
        <v>-1.6361886429258843</v>
      </c>
      <c r="G55" s="87">
        <f>100*((1+ROUND('Labor market'!G53,1)/100)/(1+ROUND('Price inflation'!G10,1)/100)-1)</f>
        <v>-1.0617760617760763</v>
      </c>
      <c r="H55" s="87">
        <f>100*((1+ROUND('Labor market'!H53,1)/100)/(1+ROUND('Price inflation'!H10,1)/100)-1)</f>
        <v>0.78895463510848529</v>
      </c>
      <c r="I55" s="87">
        <f>100*((1+ROUND('Labor market'!I53,1)/100)/(1+ROUND('Price inflation'!I10,1)/100)-1)</f>
        <v>4.2042042042041983</v>
      </c>
      <c r="J55" s="87">
        <f>100*((1+ROUND('Labor market'!J53,1)/100)/(1+ROUND('Price inflation'!J10,1)/100)-1)</f>
        <v>3.2096288866599654</v>
      </c>
      <c r="K55" s="87">
        <f>100*((1+ROUND('Labor market'!K53,1)/100)/(1+ROUND('Price inflation'!K10,1)/100)-1)</f>
        <v>3.8190954773869246</v>
      </c>
      <c r="L55" s="87">
        <f>100*((1+ROUND('Labor market'!L53,1)/100)/(1+ROUND('Price inflation'!L10,1)/100)-1)</f>
        <v>3.2576505429417812</v>
      </c>
      <c r="M55" s="87">
        <f>100*((1+ROUND('Labor market'!M53,1)/100)/(1+ROUND('Price inflation'!M10,1)/100)-1)</f>
        <v>3.609756097561001</v>
      </c>
      <c r="N55" s="87">
        <f>100*((1+ROUND('Labor market'!N53,1)/100)/(1+ROUND('Price inflation'!N10,1)/100)-1)</f>
        <v>4.9659201557935795</v>
      </c>
      <c r="O55" s="87">
        <f>100*((1+ROUND('Labor market'!O53,1)/100)/(1+ROUND('Price inflation'!O10,1)/100)-1)</f>
        <v>1.864573110893053</v>
      </c>
      <c r="P55" s="87">
        <f>100*((1+ROUND('Labor market'!P53,1)/100)/(1+ROUND('Price inflation'!P10,1)/100)-1)</f>
        <v>3.5852713178294415</v>
      </c>
      <c r="Q55" s="87">
        <f>100*((1+ROUND('Labor market'!Q53,1)/100)/(1+ROUND('Price inflation'!Q10,1)/100)-1)</f>
        <v>-4.5212765957446948</v>
      </c>
      <c r="R55" s="87">
        <f>100*((1+ROUND('Labor market'!R53,1)/100)/(1+ROUND('Price inflation'!R10,1)/100)-1)</f>
        <v>-0.72398190045248612</v>
      </c>
      <c r="S55" s="57">
        <f>100*((1+ROUND('Labor market'!S53,1)/100)/(1+ROUND('Price inflation'!S10,1)/100)-1)</f>
        <v>3.6964980544747172</v>
      </c>
      <c r="T55" s="57">
        <f>100*((1+ROUND('Labor market'!T53,1)/100)/(1+ROUND('Price inflation'!T10,1)/100)-1)</f>
        <v>2.2115384615384537</v>
      </c>
      <c r="U55" s="57">
        <f>100*((1+('Labor market'!U53)/100)/(1+('Price inflation'!U10)/100)-1)</f>
        <v>0.81119523441870456</v>
      </c>
      <c r="V55" s="57">
        <f>100*((1+('Labor market'!V53)/100)/(1+('Price inflation'!V10)/100)-1)</f>
        <v>1.4277816659893139</v>
      </c>
      <c r="W55" s="57">
        <f>100*((1+('Labor market'!W53)/100)/(1+('Price inflation'!W10)/100)-1)</f>
        <v>3.4358997742112152E-2</v>
      </c>
      <c r="X55" s="57">
        <f>100*((1+('Labor market'!X53)/100)/(1+('Price inflation'!X10)/100)-1)</f>
        <v>1.9694610220684083</v>
      </c>
      <c r="Y55" s="218">
        <f>100*((1+('Labor market'!Y53)/100)/(1+('Price inflation'!Y10)/100)-1)</f>
        <v>1.8674887166805654</v>
      </c>
    </row>
    <row r="56" spans="1:25" x14ac:dyDescent="0.3">
      <c r="A56" s="14"/>
      <c r="B56" s="100"/>
      <c r="C56" s="56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218"/>
    </row>
    <row r="57" spans="1:25" x14ac:dyDescent="0.3">
      <c r="A57" s="14"/>
      <c r="B57" s="93" t="s">
        <v>163</v>
      </c>
      <c r="C57" s="108">
        <v>725</v>
      </c>
      <c r="D57" s="109">
        <v>741</v>
      </c>
      <c r="E57" s="109">
        <v>767</v>
      </c>
      <c r="F57" s="109">
        <v>787</v>
      </c>
      <c r="G57" s="109">
        <v>804</v>
      </c>
      <c r="H57" s="109">
        <v>821</v>
      </c>
      <c r="I57" s="109">
        <v>853</v>
      </c>
      <c r="J57" s="109">
        <v>877</v>
      </c>
      <c r="K57" s="109">
        <v>900</v>
      </c>
      <c r="L57" s="109">
        <v>941</v>
      </c>
      <c r="M57" s="109">
        <v>998</v>
      </c>
      <c r="N57" s="109">
        <v>1061</v>
      </c>
      <c r="O57" s="109">
        <v>1084</v>
      </c>
      <c r="P57" s="109">
        <v>1157</v>
      </c>
      <c r="Q57" s="109">
        <v>1261</v>
      </c>
      <c r="R57" s="109">
        <v>1375</v>
      </c>
      <c r="S57" s="95">
        <v>1458</v>
      </c>
      <c r="T57" s="95">
        <v>1544</v>
      </c>
      <c r="U57" s="95">
        <v>1612</v>
      </c>
      <c r="V57" s="95">
        <v>1685</v>
      </c>
      <c r="W57" s="95">
        <v>1765</v>
      </c>
      <c r="X57" s="95">
        <v>1847</v>
      </c>
      <c r="Y57" s="236">
        <v>1924</v>
      </c>
    </row>
    <row r="58" spans="1:25" x14ac:dyDescent="0.3">
      <c r="A58" s="14"/>
      <c r="B58" s="96" t="s">
        <v>82</v>
      </c>
      <c r="C58" s="86">
        <v>7.7265973254086129</v>
      </c>
      <c r="D58" s="87">
        <v>2.2068965517241468</v>
      </c>
      <c r="E58" s="87">
        <v>3.5087719298245723</v>
      </c>
      <c r="F58" s="87">
        <v>2.6075619295958363</v>
      </c>
      <c r="G58" s="87">
        <v>2.1601016518424387</v>
      </c>
      <c r="H58" s="87">
        <v>2.1144278606965106</v>
      </c>
      <c r="I58" s="87">
        <v>3.897685749086488</v>
      </c>
      <c r="J58" s="87">
        <v>2.8135990621336537</v>
      </c>
      <c r="K58" s="87">
        <v>2.6225769669327326</v>
      </c>
      <c r="L58" s="87">
        <v>4.5555555555555571</v>
      </c>
      <c r="M58" s="87">
        <v>6.0573857598299696</v>
      </c>
      <c r="N58" s="87">
        <v>6.3126252505010028</v>
      </c>
      <c r="O58" s="87">
        <v>2.1677662582469281</v>
      </c>
      <c r="P58" s="87">
        <v>6.7343173431734238</v>
      </c>
      <c r="Q58" s="87">
        <v>8.9887640449438209</v>
      </c>
      <c r="R58" s="87">
        <v>9.0404440919904729</v>
      </c>
      <c r="S58" s="57">
        <v>6.0363636363636397</v>
      </c>
      <c r="T58" s="57">
        <v>5.8984910836762605</v>
      </c>
      <c r="U58" s="57">
        <v>4.4041450777202007</v>
      </c>
      <c r="V58" s="57">
        <v>4.5285359801488845</v>
      </c>
      <c r="W58" s="57">
        <v>4.7477744807121747</v>
      </c>
      <c r="X58" s="57">
        <v>4.6458923512747941</v>
      </c>
      <c r="Y58" s="218">
        <v>4.1689225771521343</v>
      </c>
    </row>
    <row r="59" spans="1:25" x14ac:dyDescent="0.3">
      <c r="A59" s="14"/>
      <c r="B59" s="93" t="s">
        <v>164</v>
      </c>
      <c r="C59" s="108">
        <v>716</v>
      </c>
      <c r="D59" s="109">
        <v>759</v>
      </c>
      <c r="E59" s="109">
        <v>779</v>
      </c>
      <c r="F59" s="109">
        <v>781</v>
      </c>
      <c r="G59" s="109">
        <v>810</v>
      </c>
      <c r="H59" s="109">
        <v>838</v>
      </c>
      <c r="I59" s="109">
        <v>877</v>
      </c>
      <c r="J59" s="109">
        <v>906</v>
      </c>
      <c r="K59" s="109">
        <v>957</v>
      </c>
      <c r="L59" s="109">
        <v>1005</v>
      </c>
      <c r="M59" s="109">
        <v>1072</v>
      </c>
      <c r="N59" s="109">
        <v>1216</v>
      </c>
      <c r="O59" s="109">
        <v>1320</v>
      </c>
      <c r="P59" s="109">
        <v>1409</v>
      </c>
      <c r="Q59" s="109">
        <v>1464</v>
      </c>
      <c r="R59" s="109">
        <v>1629</v>
      </c>
      <c r="S59" s="95">
        <v>1759</v>
      </c>
      <c r="T59" s="95">
        <v>1887</v>
      </c>
      <c r="U59" s="95">
        <v>1973</v>
      </c>
      <c r="V59" s="95">
        <v>2050</v>
      </c>
      <c r="W59" s="95">
        <v>2125</v>
      </c>
      <c r="X59" s="95">
        <v>2198</v>
      </c>
      <c r="Y59" s="236">
        <v>2273</v>
      </c>
    </row>
    <row r="60" spans="1:25" x14ac:dyDescent="0.3">
      <c r="A60" s="14"/>
      <c r="B60" s="96" t="s">
        <v>82</v>
      </c>
      <c r="C60" s="86">
        <v>9.6477794793261786</v>
      </c>
      <c r="D60" s="87">
        <v>6.0055865921787799</v>
      </c>
      <c r="E60" s="87">
        <v>2.6350461133069825</v>
      </c>
      <c r="F60" s="87">
        <v>0.25673940949935137</v>
      </c>
      <c r="G60" s="87">
        <v>3.7131882202304789</v>
      </c>
      <c r="H60" s="87">
        <v>3.4567901234567877</v>
      </c>
      <c r="I60" s="87">
        <v>4.6539379474940246</v>
      </c>
      <c r="J60" s="87">
        <v>3.3067274800456126</v>
      </c>
      <c r="K60" s="87">
        <v>5.6291390728476776</v>
      </c>
      <c r="L60" s="87">
        <v>5.0156739811912265</v>
      </c>
      <c r="M60" s="87">
        <v>6.6666666666666652</v>
      </c>
      <c r="N60" s="87">
        <v>13.432835820895516</v>
      </c>
      <c r="O60" s="87">
        <v>8.5526315789473664</v>
      </c>
      <c r="P60" s="87">
        <v>6.7424242424242387</v>
      </c>
      <c r="Q60" s="87">
        <v>3.9034776437189445</v>
      </c>
      <c r="R60" s="87">
        <v>11.270491803278681</v>
      </c>
      <c r="S60" s="57">
        <v>7.980356046654391</v>
      </c>
      <c r="T60" s="57">
        <v>7.2768618533257445</v>
      </c>
      <c r="U60" s="57">
        <v>4.5574986751457436</v>
      </c>
      <c r="V60" s="57">
        <v>3.9026862645717086</v>
      </c>
      <c r="W60" s="57">
        <v>3.6585365853658569</v>
      </c>
      <c r="X60" s="57">
        <v>3.4352941176470697</v>
      </c>
      <c r="Y60" s="218">
        <v>3.4121929026387665</v>
      </c>
    </row>
    <row r="61" spans="1:25" x14ac:dyDescent="0.3">
      <c r="A61" s="36"/>
      <c r="B61" s="110"/>
      <c r="C61" s="47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17"/>
      <c r="T61" s="251"/>
      <c r="U61" s="251"/>
      <c r="V61" s="251"/>
      <c r="W61" s="251"/>
      <c r="X61" s="251"/>
      <c r="Y61" s="241"/>
    </row>
    <row r="62" spans="1:25" x14ac:dyDescent="0.3">
      <c r="A62" s="14"/>
      <c r="B62" s="93"/>
      <c r="C62" s="24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21"/>
      <c r="T62" s="21"/>
      <c r="U62" s="21"/>
      <c r="V62" s="21"/>
      <c r="W62" s="21"/>
      <c r="X62" s="21"/>
      <c r="Y62" s="22"/>
    </row>
    <row r="63" spans="1:25" x14ac:dyDescent="0.3">
      <c r="A63" s="14"/>
      <c r="B63" s="92" t="s">
        <v>49</v>
      </c>
      <c r="C63" s="24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21"/>
      <c r="T63" s="21"/>
      <c r="U63" s="21"/>
      <c r="V63" s="21"/>
      <c r="W63" s="21"/>
      <c r="X63" s="21"/>
      <c r="Y63" s="22"/>
    </row>
    <row r="64" spans="1:25" x14ac:dyDescent="0.3">
      <c r="A64" s="14"/>
      <c r="C64" s="24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21"/>
      <c r="T64" s="21"/>
      <c r="U64" s="21"/>
      <c r="V64" s="21"/>
      <c r="W64" s="21"/>
      <c r="X64" s="21"/>
      <c r="Y64" s="22"/>
    </row>
    <row r="65" spans="1:25" x14ac:dyDescent="0.3">
      <c r="A65" s="14"/>
      <c r="B65" s="23" t="s">
        <v>165</v>
      </c>
      <c r="C65" s="17">
        <f>'Labor market'!C43-'Labor market'!C67</f>
        <v>12.416245249749148</v>
      </c>
      <c r="D65" s="18">
        <f>'Labor market'!D43-'Labor market'!D67</f>
        <v>12.726448201417112</v>
      </c>
      <c r="E65" s="18">
        <f>'Labor market'!E43-'Labor market'!E67</f>
        <v>13.128255478153957</v>
      </c>
      <c r="F65" s="18">
        <f>'Labor market'!F43-'Labor market'!F67</f>
        <v>13.113334269612075</v>
      </c>
      <c r="G65" s="18">
        <f>'Labor market'!G43-'Labor market'!G67</f>
        <v>12.922835739623318</v>
      </c>
      <c r="H65" s="18">
        <f>'Labor market'!H43-'Labor market'!H67</f>
        <v>12.570989553205903</v>
      </c>
      <c r="I65" s="18">
        <f>'Labor market'!I43-'Labor market'!I67</f>
        <v>11.918523678817271</v>
      </c>
      <c r="J65" s="18">
        <f>'Labor market'!J43-'Labor market'!J67</f>
        <v>10.93035845688053</v>
      </c>
      <c r="K65" s="18">
        <f>'Labor market'!K43-'Labor market'!K67</f>
        <v>9.8392510017236745</v>
      </c>
      <c r="L65" s="18">
        <f>'Labor market'!L43-'Labor market'!L67</f>
        <v>8.8771802060550851</v>
      </c>
      <c r="M65" s="18">
        <f>'Labor market'!M43-'Labor market'!M67</f>
        <v>7.9875613592401749</v>
      </c>
      <c r="N65" s="18">
        <f>'Labor market'!N43-'Labor market'!N67</f>
        <v>7.3857681356707463</v>
      </c>
      <c r="O65" s="18">
        <f>'Labor market'!O43-'Labor market'!O67</f>
        <v>7.1853416949267181</v>
      </c>
      <c r="P65" s="18">
        <f>'Labor market'!P43-'Labor market'!P67</f>
        <v>6.8314045040092406</v>
      </c>
      <c r="Q65" s="18">
        <f>'Labor market'!Q43-'Labor market'!Q67</f>
        <v>6.4379480967259282</v>
      </c>
      <c r="R65" s="18">
        <f>'Labor market'!R43-'Labor market'!R67</f>
        <v>6.0851433258827976</v>
      </c>
      <c r="S65" s="18">
        <f>'Labor market'!S43-'Labor market'!S67</f>
        <v>5.8732501155757681</v>
      </c>
      <c r="T65" s="18">
        <f>'Labor market'!T43-'Labor market'!T67</f>
        <v>5.7130912453173996</v>
      </c>
      <c r="U65" s="18">
        <f>'Labor market'!U43-'Labor market'!U67</f>
        <v>5.578605598835777</v>
      </c>
      <c r="V65" s="18">
        <f>'Labor market'!V43-'Labor market'!V67</f>
        <v>5.4796517508473004</v>
      </c>
      <c r="W65" s="18">
        <f>'Labor market'!W43-'Labor market'!W67</f>
        <v>5.387924128657164</v>
      </c>
      <c r="X65" s="18">
        <f>'Labor market'!X43-'Labor market'!X67</f>
        <v>5.315590450501376</v>
      </c>
      <c r="Y65" s="19">
        <f>'Labor market'!Y43-'Labor market'!Y67</f>
        <v>5.2492369439826216</v>
      </c>
    </row>
    <row r="66" spans="1:25" x14ac:dyDescent="0.3">
      <c r="A66" s="14"/>
      <c r="B66" s="23"/>
      <c r="C66" s="17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9"/>
    </row>
    <row r="67" spans="1:25" x14ac:dyDescent="0.3">
      <c r="A67" s="14"/>
      <c r="B67" s="23" t="s">
        <v>166</v>
      </c>
      <c r="C67" s="17">
        <v>-2.8498808026623483</v>
      </c>
      <c r="D67" s="18">
        <v>-0.6752209595282499</v>
      </c>
      <c r="E67" s="18">
        <v>1.2445507291248186</v>
      </c>
      <c r="F67" s="18">
        <v>0.49249443970863227</v>
      </c>
      <c r="G67" s="18">
        <v>1.0248667037011021</v>
      </c>
      <c r="H67" s="18">
        <v>1.6448769854181811</v>
      </c>
      <c r="I67" s="18">
        <v>1.2609647583369354</v>
      </c>
      <c r="J67" s="18">
        <v>0.54550623144273702</v>
      </c>
      <c r="K67" s="18">
        <v>-0.19520651693761687</v>
      </c>
      <c r="L67" s="18">
        <v>-0.74612789579816818</v>
      </c>
      <c r="M67" s="18">
        <v>-1.4512853304225386</v>
      </c>
      <c r="N67" s="18">
        <v>-1.6315768159704507</v>
      </c>
      <c r="O67" s="18">
        <v>-0.49675047857039578</v>
      </c>
      <c r="P67" s="18">
        <v>-4.7017309108360328E-3</v>
      </c>
      <c r="Q67" s="18">
        <v>-0.29574605394497716</v>
      </c>
      <c r="R67" s="18">
        <v>-0.24434456252545173</v>
      </c>
      <c r="S67" s="18">
        <v>-0.53803463758482906</v>
      </c>
      <c r="T67" s="18">
        <v>-0.29545547994370286</v>
      </c>
      <c r="U67" s="18">
        <v>0.17824760707479681</v>
      </c>
      <c r="V67" s="18">
        <v>0.29065707719978451</v>
      </c>
      <c r="W67" s="18">
        <v>0.32325314632544316</v>
      </c>
      <c r="X67" s="18">
        <v>0.16763065929097376</v>
      </c>
      <c r="Y67" s="19">
        <v>0.12129486881331877</v>
      </c>
    </row>
    <row r="68" spans="1:25" x14ac:dyDescent="0.3">
      <c r="A68" s="14"/>
      <c r="B68" s="23"/>
      <c r="C68" s="17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9"/>
    </row>
    <row r="69" spans="1:25" x14ac:dyDescent="0.3">
      <c r="A69" s="14"/>
      <c r="B69" s="23" t="s">
        <v>167</v>
      </c>
      <c r="C69" s="17">
        <v>28.853696094667399</v>
      </c>
      <c r="D69" s="18">
        <v>30.378818657194113</v>
      </c>
      <c r="E69" s="18">
        <v>28.894158131097829</v>
      </c>
      <c r="F69" s="18">
        <v>28.870947024043829</v>
      </c>
      <c r="G69" s="18">
        <v>28.746046807134253</v>
      </c>
      <c r="H69" s="18">
        <v>28.826426289059228</v>
      </c>
      <c r="I69" s="18">
        <v>29.647790189166209</v>
      </c>
      <c r="J69" s="18">
        <v>29.683230812035184</v>
      </c>
      <c r="K69" s="18">
        <v>30.932337616183894</v>
      </c>
      <c r="L69" s="18">
        <v>31.650691864924781</v>
      </c>
      <c r="M69" s="18">
        <v>32.220074776143605</v>
      </c>
      <c r="N69" s="18">
        <v>33.485980225555259</v>
      </c>
      <c r="O69" s="18">
        <v>34.192207898036429</v>
      </c>
      <c r="P69" s="18">
        <v>33.589054776455548</v>
      </c>
      <c r="Q69" s="18">
        <v>34.081027261637182</v>
      </c>
      <c r="R69" s="18">
        <v>33.32571295190435</v>
      </c>
      <c r="S69" s="18">
        <v>33.618832644996239</v>
      </c>
      <c r="T69" s="18">
        <v>33.969298240482537</v>
      </c>
      <c r="U69" s="18">
        <v>33.683378304212184</v>
      </c>
      <c r="V69" s="18">
        <v>33.60585324316412</v>
      </c>
      <c r="W69" s="18">
        <v>33.569075410928399</v>
      </c>
      <c r="X69" s="18">
        <v>33.517432753792988</v>
      </c>
      <c r="Y69" s="19">
        <v>33.473725410110426</v>
      </c>
    </row>
    <row r="70" spans="1:25" x14ac:dyDescent="0.3">
      <c r="A70" s="14"/>
      <c r="B70" s="23"/>
      <c r="C70" s="17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9"/>
    </row>
    <row r="71" spans="1:25" x14ac:dyDescent="0.3">
      <c r="A71" s="14"/>
      <c r="B71" s="23" t="s">
        <v>168</v>
      </c>
      <c r="C71" s="18">
        <v>35.384454708949058</v>
      </c>
      <c r="D71" s="18">
        <v>37.576818385272141</v>
      </c>
      <c r="E71" s="18">
        <v>36.385834028283782</v>
      </c>
      <c r="F71" s="18">
        <v>36.53723108874658</v>
      </c>
      <c r="G71" s="18">
        <v>36.582874580481075</v>
      </c>
      <c r="H71" s="18">
        <v>36.901790398149046</v>
      </c>
      <c r="I71" s="18">
        <v>37.469694614712452</v>
      </c>
      <c r="J71" s="18">
        <v>37.875640392385769</v>
      </c>
      <c r="K71" s="18">
        <v>39.210538125747703</v>
      </c>
      <c r="L71" s="18">
        <v>40.670828057834484</v>
      </c>
      <c r="M71" s="18">
        <v>41.48290111383163</v>
      </c>
      <c r="N71" s="18">
        <v>42.619371024193548</v>
      </c>
      <c r="O71" s="18">
        <v>43.52464403236354</v>
      </c>
      <c r="P71" s="18">
        <v>42.649146957389569</v>
      </c>
      <c r="Q71" s="18">
        <v>42.488447841877274</v>
      </c>
      <c r="R71" s="18">
        <v>41.781285407427553</v>
      </c>
      <c r="S71" s="18">
        <v>42.550660668446803</v>
      </c>
      <c r="T71" s="18">
        <v>43.093844090268966</v>
      </c>
      <c r="U71" s="18">
        <v>43.036831322258685</v>
      </c>
      <c r="V71" s="18">
        <v>43.236080680395986</v>
      </c>
      <c r="W71" s="18">
        <v>43.056209110971579</v>
      </c>
      <c r="X71" s="18">
        <v>43.35947143448017</v>
      </c>
      <c r="Y71" s="19">
        <v>43.468253279065571</v>
      </c>
    </row>
    <row r="72" spans="1:25" x14ac:dyDescent="0.3">
      <c r="A72" s="36"/>
      <c r="B72" s="79"/>
      <c r="C72" s="2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7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49"/>
  <sheetViews>
    <sheetView showGridLines="0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40"/>
    </sheetView>
  </sheetViews>
  <sheetFormatPr defaultColWidth="9.125" defaultRowHeight="15.6" x14ac:dyDescent="0.3"/>
  <cols>
    <col min="1" max="1" width="5.75" style="10" customWidth="1"/>
    <col min="2" max="2" width="36.125" style="7" customWidth="1"/>
    <col min="3" max="4" width="11.125" style="7" customWidth="1"/>
    <col min="5" max="5" width="11.125" style="52" customWidth="1"/>
    <col min="6" max="20" width="11.125" style="7" customWidth="1"/>
    <col min="21" max="16384" width="9.125" style="7"/>
  </cols>
  <sheetData>
    <row r="1" spans="1:25" x14ac:dyDescent="0.3">
      <c r="A1" s="371" t="str">
        <f>'Summary indicators'!A1:Q1</f>
        <v>76th meeting of the Macroeconomic Forecast Committee, September 15 2026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</row>
    <row r="2" spans="1:25" ht="17.399999999999999" x14ac:dyDescent="0.3">
      <c r="A2" s="369" t="s">
        <v>43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</row>
    <row r="3" spans="1:25" x14ac:dyDescent="0.3">
      <c r="A3" s="374" t="s">
        <v>16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</row>
    <row r="4" spans="1:25" x14ac:dyDescent="0.3">
      <c r="A4" s="38"/>
      <c r="B4" s="39"/>
      <c r="C4" s="189"/>
      <c r="D4" s="50"/>
      <c r="E4" s="190"/>
      <c r="F4" s="190"/>
      <c r="G4" s="190"/>
      <c r="H4" s="19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39"/>
    </row>
    <row r="5" spans="1:25" x14ac:dyDescent="0.3">
      <c r="A5" s="2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x14ac:dyDescent="0.3">
      <c r="A6" s="47"/>
      <c r="B6" s="13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3">
      <c r="A7" s="38"/>
      <c r="B7" s="11"/>
      <c r="C7" s="194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111"/>
    </row>
    <row r="8" spans="1:25" x14ac:dyDescent="0.3">
      <c r="A8" s="24"/>
      <c r="B8" s="81" t="s">
        <v>169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3"/>
    </row>
    <row r="9" spans="1:25" x14ac:dyDescent="0.3">
      <c r="A9" s="24"/>
      <c r="B9" s="11"/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3"/>
    </row>
    <row r="10" spans="1:25" x14ac:dyDescent="0.3">
      <c r="A10" s="112"/>
      <c r="B10" s="16" t="s">
        <v>170</v>
      </c>
      <c r="C10" s="32">
        <v>4.5876307055422894</v>
      </c>
      <c r="D10" s="33">
        <v>1.6236443564852099</v>
      </c>
      <c r="E10" s="33">
        <v>0.96309892889521187</v>
      </c>
      <c r="F10" s="33">
        <v>3.908765900839728</v>
      </c>
      <c r="G10" s="33">
        <v>3.6150362463793551</v>
      </c>
      <c r="H10" s="33">
        <v>1.3889746916249779</v>
      </c>
      <c r="I10" s="33">
        <v>-6.9055864163058978E-2</v>
      </c>
      <c r="J10" s="33">
        <v>-0.32875013973152623</v>
      </c>
      <c r="K10" s="33">
        <v>-0.51947654708678348</v>
      </c>
      <c r="L10" s="33">
        <v>1.3083863171367671</v>
      </c>
      <c r="M10" s="33">
        <v>2.4942252144670052</v>
      </c>
      <c r="N10" s="33">
        <v>2.6775097969561568</v>
      </c>
      <c r="O10" s="33">
        <v>1.9325023003922803</v>
      </c>
      <c r="P10" s="33">
        <v>3.1603780536386905</v>
      </c>
      <c r="Q10" s="33">
        <v>12.779234288381435</v>
      </c>
      <c r="R10" s="33">
        <v>10.537266647706801</v>
      </c>
      <c r="S10" s="33">
        <v>2.7651790519279906</v>
      </c>
      <c r="T10" s="33">
        <v>3.9913252912436192</v>
      </c>
      <c r="U10" s="33">
        <v>3.6652453098045656</v>
      </c>
      <c r="V10" s="33">
        <v>2.9017271667786115</v>
      </c>
      <c r="W10" s="33">
        <v>4.378398088659341</v>
      </c>
      <c r="X10" s="33">
        <v>2.2677199361280653</v>
      </c>
      <c r="Y10" s="34">
        <v>2.0954578465512963</v>
      </c>
    </row>
    <row r="11" spans="1:25" x14ac:dyDescent="0.3">
      <c r="A11" s="24" t="s">
        <v>5</v>
      </c>
      <c r="B11" s="16" t="s">
        <v>171</v>
      </c>
      <c r="C11" s="32">
        <v>4.4711628780762513</v>
      </c>
      <c r="D11" s="33">
        <v>4.2016215413242852</v>
      </c>
      <c r="E11" s="33">
        <v>-0.49220795786220073</v>
      </c>
      <c r="F11" s="33">
        <v>7.0094479758107786</v>
      </c>
      <c r="G11" s="33">
        <v>6.3089693271419112</v>
      </c>
      <c r="H11" s="33">
        <v>0.80300655197669268</v>
      </c>
      <c r="I11" s="33">
        <v>-0.89491195539248558</v>
      </c>
      <c r="J11" s="33">
        <v>-1.5886969964371223</v>
      </c>
      <c r="K11" s="33">
        <v>-1.1862344220351706</v>
      </c>
      <c r="L11" s="33">
        <v>-1.888214946065625</v>
      </c>
      <c r="M11" s="33">
        <v>1.3025080059388294</v>
      </c>
      <c r="N11" s="33">
        <v>3.9175605559262472</v>
      </c>
      <c r="O11" s="33">
        <v>3.2515616904095213</v>
      </c>
      <c r="P11" s="33">
        <v>-0.70421866286205503</v>
      </c>
      <c r="Q11" s="33">
        <v>13.278165793638852</v>
      </c>
      <c r="R11" s="33">
        <v>8.5992995940561414</v>
      </c>
      <c r="S11" s="33">
        <v>1.4120812732604682</v>
      </c>
      <c r="T11" s="33">
        <v>3.979460661139167</v>
      </c>
      <c r="U11" s="33">
        <v>8.9090930354769569</v>
      </c>
      <c r="V11" s="33">
        <v>1.5515997076623433</v>
      </c>
      <c r="W11" s="33">
        <v>10.282334868398335</v>
      </c>
      <c r="X11" s="33">
        <v>-1.5099614272840678</v>
      </c>
      <c r="Y11" s="34">
        <v>-0.34597851817935732</v>
      </c>
    </row>
    <row r="12" spans="1:25" x14ac:dyDescent="0.3">
      <c r="A12" s="24"/>
      <c r="B12" s="16" t="s">
        <v>172</v>
      </c>
      <c r="C12" s="32">
        <v>4.6040101483600271</v>
      </c>
      <c r="D12" s="33">
        <v>0.46895995700080295</v>
      </c>
      <c r="E12" s="33">
        <v>1.1836456285359009</v>
      </c>
      <c r="F12" s="33">
        <v>2.315806170195911</v>
      </c>
      <c r="G12" s="33">
        <v>2.7446192801591218</v>
      </c>
      <c r="H12" s="33">
        <v>1.4906230942846044</v>
      </c>
      <c r="I12" s="33">
        <v>0.1579612468407765</v>
      </c>
      <c r="J12" s="33">
        <v>4.3293523907195208E-3</v>
      </c>
      <c r="K12" s="33">
        <v>6.606261000619007E-2</v>
      </c>
      <c r="L12" s="33">
        <v>2.0285315847289764</v>
      </c>
      <c r="M12" s="33">
        <v>2.7462988893904194</v>
      </c>
      <c r="N12" s="33">
        <v>2.3774857529279103</v>
      </c>
      <c r="O12" s="33">
        <v>1.6681411512068367</v>
      </c>
      <c r="P12" s="33">
        <v>3.6095793730812398</v>
      </c>
      <c r="Q12" s="33">
        <v>12.506107872304995</v>
      </c>
      <c r="R12" s="33">
        <v>11.324396535965441</v>
      </c>
      <c r="S12" s="33">
        <v>2.5775215200703139</v>
      </c>
      <c r="T12" s="33">
        <v>3.150223810836561</v>
      </c>
      <c r="U12" s="33">
        <v>2.2044346504513035</v>
      </c>
      <c r="V12" s="33">
        <v>3.2393580921089793</v>
      </c>
      <c r="W12" s="33">
        <v>3.2460114099208903</v>
      </c>
      <c r="X12" s="33">
        <v>2.901643785094965</v>
      </c>
      <c r="Y12" s="34">
        <v>2.5150006534573111</v>
      </c>
    </row>
    <row r="13" spans="1:25" x14ac:dyDescent="0.3">
      <c r="A13" s="24" t="s">
        <v>5</v>
      </c>
      <c r="B13" s="16" t="s">
        <v>173</v>
      </c>
      <c r="C13" s="32">
        <v>8.0206548209614823</v>
      </c>
      <c r="D13" s="33">
        <v>-3.6335803499982444</v>
      </c>
      <c r="E13" s="33">
        <v>1.7127219426252616</v>
      </c>
      <c r="F13" s="33">
        <v>5.3185674227096857</v>
      </c>
      <c r="G13" s="33">
        <v>3.7483907062019428</v>
      </c>
      <c r="H13" s="33">
        <v>3.7364050988188513</v>
      </c>
      <c r="I13" s="33">
        <v>-0.73401850077349229</v>
      </c>
      <c r="J13" s="33">
        <v>-0.39685293727955706</v>
      </c>
      <c r="K13" s="33">
        <v>-0.82690909844265192</v>
      </c>
      <c r="L13" s="33">
        <v>4.231806259839388</v>
      </c>
      <c r="M13" s="33">
        <v>4.2411206706375326</v>
      </c>
      <c r="N13" s="33">
        <v>4.3568221926978401</v>
      </c>
      <c r="O13" s="33">
        <v>2.7820210071904716</v>
      </c>
      <c r="P13" s="33">
        <v>1.8831708310725448</v>
      </c>
      <c r="Q13" s="33">
        <v>19.262742787366793</v>
      </c>
      <c r="R13" s="33">
        <v>17.543237553397994</v>
      </c>
      <c r="S13" s="33">
        <v>2.5011371550194283</v>
      </c>
      <c r="T13" s="33">
        <v>3.7561367163952086</v>
      </c>
      <c r="U13" s="33">
        <v>-0.92357051348470609</v>
      </c>
      <c r="V13" s="33">
        <v>4.440982142584371</v>
      </c>
      <c r="W13" s="33">
        <v>2.4385638913986485</v>
      </c>
      <c r="X13" s="33">
        <v>2.2304203193650451</v>
      </c>
      <c r="Y13" s="34">
        <v>1.9440041772727401</v>
      </c>
    </row>
    <row r="14" spans="1:25" x14ac:dyDescent="0.3">
      <c r="A14" s="24"/>
      <c r="B14" s="16" t="s">
        <v>174</v>
      </c>
      <c r="C14" s="32">
        <v>3.8213324545504523</v>
      </c>
      <c r="D14" s="33">
        <v>1.4250572006718532</v>
      </c>
      <c r="E14" s="33">
        <v>0.87692418028779695</v>
      </c>
      <c r="F14" s="33">
        <v>1.5266090148782885</v>
      </c>
      <c r="G14" s="33">
        <v>2.5260370247765618</v>
      </c>
      <c r="H14" s="33">
        <v>0.9661475796636898</v>
      </c>
      <c r="I14" s="33">
        <v>0.36037587326578358</v>
      </c>
      <c r="J14" s="33">
        <v>0.12439182813095417</v>
      </c>
      <c r="K14" s="33">
        <v>0.2692827897696759</v>
      </c>
      <c r="L14" s="33">
        <v>1.3934581321679573</v>
      </c>
      <c r="M14" s="33">
        <v>2.3593189910797729</v>
      </c>
      <c r="N14" s="33">
        <v>1.9025804371182842</v>
      </c>
      <c r="O14" s="33">
        <v>1.3854120019841876</v>
      </c>
      <c r="P14" s="33">
        <v>4.0379699255253199</v>
      </c>
      <c r="Q14" s="33">
        <v>10.536968357018139</v>
      </c>
      <c r="R14" s="33">
        <v>9.3666248713153202</v>
      </c>
      <c r="S14" s="33">
        <v>2.6068202600079804</v>
      </c>
      <c r="T14" s="33">
        <v>2.9933359261820947</v>
      </c>
      <c r="U14" s="33">
        <v>3.2027622824583268</v>
      </c>
      <c r="V14" s="33">
        <v>2.8628994856509271</v>
      </c>
      <c r="W14" s="33">
        <v>3.4721522583244901</v>
      </c>
      <c r="X14" s="33">
        <v>3.0878809210783453</v>
      </c>
      <c r="Y14" s="34">
        <v>2.6722525648996909</v>
      </c>
    </row>
    <row r="15" spans="1:25" x14ac:dyDescent="0.3">
      <c r="A15" s="24" t="s">
        <v>5</v>
      </c>
      <c r="B15" s="16" t="s">
        <v>175</v>
      </c>
      <c r="C15" s="32">
        <v>6.6319291550467119</v>
      </c>
      <c r="D15" s="33">
        <v>-16.253336086321479</v>
      </c>
      <c r="E15" s="33">
        <v>11.478089359254163</v>
      </c>
      <c r="F15" s="33">
        <v>15.463250411605213</v>
      </c>
      <c r="G15" s="33">
        <v>5.6732003887600024</v>
      </c>
      <c r="H15" s="33">
        <v>-3.4902455725774995</v>
      </c>
      <c r="I15" s="33">
        <v>-2.7573925806384292</v>
      </c>
      <c r="J15" s="33">
        <v>-12.730784362816994</v>
      </c>
      <c r="K15" s="33">
        <v>-7.1492975294676908</v>
      </c>
      <c r="L15" s="33">
        <v>7.6026695857904558</v>
      </c>
      <c r="M15" s="33">
        <v>7.332140981885038</v>
      </c>
      <c r="N15" s="33">
        <v>-1.6915727116376789</v>
      </c>
      <c r="O15" s="33">
        <v>-11.57668024756634</v>
      </c>
      <c r="P15" s="33">
        <v>17.236431517256868</v>
      </c>
      <c r="Q15" s="33">
        <v>25.94585681042474</v>
      </c>
      <c r="R15" s="33">
        <v>-6.7167634286642741</v>
      </c>
      <c r="S15" s="33">
        <v>-1.5583899471010465</v>
      </c>
      <c r="T15" s="33">
        <v>-2.9297715713385353</v>
      </c>
      <c r="U15" s="33">
        <v>8.9419429615102519</v>
      </c>
      <c r="V15" s="33">
        <v>-2.5631704961693869</v>
      </c>
      <c r="W15" s="33">
        <v>3.4544879622893321</v>
      </c>
      <c r="X15" s="33">
        <v>3.0137445448112921</v>
      </c>
      <c r="Y15" s="34">
        <v>0.31196257567693841</v>
      </c>
    </row>
    <row r="16" spans="1:25" x14ac:dyDescent="0.3">
      <c r="A16" s="24" t="s">
        <v>5</v>
      </c>
      <c r="B16" s="16" t="s">
        <v>176</v>
      </c>
      <c r="C16" s="32">
        <v>0.47292770933651251</v>
      </c>
      <c r="D16" s="33">
        <v>-1.6083417888456908</v>
      </c>
      <c r="E16" s="33">
        <v>-1.4109817179677853</v>
      </c>
      <c r="F16" s="33">
        <v>-0.28975910358571833</v>
      </c>
      <c r="G16" s="33">
        <v>2.060897014808627</v>
      </c>
      <c r="H16" s="33">
        <v>0.95155494553009756</v>
      </c>
      <c r="I16" s="33">
        <v>0.16729815413425442</v>
      </c>
      <c r="J16" s="33">
        <v>0.44213930396062029</v>
      </c>
      <c r="K16" s="33">
        <v>0.11670987385077325</v>
      </c>
      <c r="L16" s="33">
        <v>0.55712079970713368</v>
      </c>
      <c r="M16" s="33">
        <v>1.3391797128520011</v>
      </c>
      <c r="N16" s="33">
        <v>1.4030793105535899</v>
      </c>
      <c r="O16" s="33">
        <v>1.5446785741446867</v>
      </c>
      <c r="P16" s="33">
        <v>2.4020691747572931</v>
      </c>
      <c r="Q16" s="33">
        <v>7.601181337289753</v>
      </c>
      <c r="R16" s="33">
        <v>8.128540470022072</v>
      </c>
      <c r="S16" s="33">
        <v>3.3339977746569938</v>
      </c>
      <c r="T16" s="33">
        <v>2.788531446074427</v>
      </c>
      <c r="U16" s="33">
        <v>2.3508751460586952</v>
      </c>
      <c r="V16" s="33">
        <v>2.2880878422981699</v>
      </c>
      <c r="W16" s="33">
        <v>2.9491125152757869</v>
      </c>
      <c r="X16" s="33">
        <v>2.4425759129291125</v>
      </c>
      <c r="Y16" s="34">
        <v>2.081883425896347</v>
      </c>
    </row>
    <row r="17" spans="1:25" x14ac:dyDescent="0.3">
      <c r="A17" s="24" t="s">
        <v>5</v>
      </c>
      <c r="B17" s="16" t="s">
        <v>177</v>
      </c>
      <c r="C17" s="32">
        <v>7.3581704008733206</v>
      </c>
      <c r="D17" s="33">
        <v>6.8770071780209552</v>
      </c>
      <c r="E17" s="33">
        <v>2.3030839660141966</v>
      </c>
      <c r="F17" s="33">
        <v>2.2351229662913141</v>
      </c>
      <c r="G17" s="33">
        <v>2.7311331162836794</v>
      </c>
      <c r="H17" s="33">
        <v>1.4061910982142045</v>
      </c>
      <c r="I17" s="33">
        <v>0.8338304328656454</v>
      </c>
      <c r="J17" s="33">
        <v>0.79049688988346301</v>
      </c>
      <c r="K17" s="33">
        <v>0.95144929077257689</v>
      </c>
      <c r="L17" s="33">
        <v>1.8579999325895713</v>
      </c>
      <c r="M17" s="33">
        <v>3.0004715381242608</v>
      </c>
      <c r="N17" s="33">
        <v>2.8658793732108778</v>
      </c>
      <c r="O17" s="33">
        <v>2.6443239352073711</v>
      </c>
      <c r="P17" s="33">
        <v>0.29229340198744236</v>
      </c>
      <c r="Q17" s="33">
        <v>12.790964538593052</v>
      </c>
      <c r="R17" s="33">
        <v>10.270956917781572</v>
      </c>
      <c r="S17" s="33">
        <v>4.0407501569313498</v>
      </c>
      <c r="T17" s="33">
        <v>5.5109461662955495</v>
      </c>
      <c r="U17" s="33">
        <v>4.3655265388115261</v>
      </c>
      <c r="V17" s="33">
        <v>4.1444856701257526</v>
      </c>
      <c r="W17" s="33">
        <v>3.9414752878808912</v>
      </c>
      <c r="X17" s="33">
        <v>3.6809452606191284</v>
      </c>
      <c r="Y17" s="34">
        <v>3.3948535156206106</v>
      </c>
    </row>
    <row r="18" spans="1:25" x14ac:dyDescent="0.3">
      <c r="A18" s="24"/>
      <c r="B18" s="15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33"/>
      <c r="T18" s="33"/>
      <c r="U18" s="33"/>
      <c r="V18" s="33"/>
      <c r="W18" s="33"/>
      <c r="X18" s="33"/>
      <c r="Y18" s="34"/>
    </row>
    <row r="19" spans="1:25" x14ac:dyDescent="0.3">
      <c r="A19" s="24"/>
      <c r="B19" s="16" t="s">
        <v>178</v>
      </c>
      <c r="C19" s="32">
        <v>3.9361763407000483</v>
      </c>
      <c r="D19" s="33">
        <v>0.92553250447988678</v>
      </c>
      <c r="E19" s="33">
        <v>0.69464782545025638</v>
      </c>
      <c r="F19" s="33">
        <v>4.080964889159544</v>
      </c>
      <c r="G19" s="33">
        <v>3.7419332302882635</v>
      </c>
      <c r="H19" s="33">
        <v>1.4638293573966177</v>
      </c>
      <c r="I19" s="33">
        <v>-0.10204335598197334</v>
      </c>
      <c r="J19" s="33">
        <v>-0.34381384224426714</v>
      </c>
      <c r="K19" s="33">
        <v>-0.48166666666666913</v>
      </c>
      <c r="L19" s="33">
        <v>1.3908660045887755</v>
      </c>
      <c r="M19" s="33">
        <v>2.5329732497543</v>
      </c>
      <c r="N19" s="33">
        <v>2.7716472009665871</v>
      </c>
      <c r="O19" s="33">
        <v>2.0142486539019178</v>
      </c>
      <c r="P19" s="33">
        <v>2.8195849755302982</v>
      </c>
      <c r="Q19" s="33">
        <v>12.141846308652958</v>
      </c>
      <c r="R19" s="33">
        <v>10.985964538485327</v>
      </c>
      <c r="S19" s="33">
        <v>3.1398393025286131</v>
      </c>
      <c r="T19" s="33">
        <v>4.241118644212083</v>
      </c>
      <c r="U19" s="33">
        <v>3.6644234822021504</v>
      </c>
      <c r="V19" s="33">
        <v>2.8183213416101083</v>
      </c>
      <c r="W19" s="33">
        <v>4.6066417753467315</v>
      </c>
      <c r="X19" s="33">
        <v>2.3434206382643152</v>
      </c>
      <c r="Y19" s="34">
        <v>2.18560933950811</v>
      </c>
    </row>
    <row r="20" spans="1:25" x14ac:dyDescent="0.3">
      <c r="A20" s="24"/>
      <c r="B20" s="16"/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4"/>
    </row>
    <row r="21" spans="1:25" x14ac:dyDescent="0.3">
      <c r="A21" s="24"/>
      <c r="B21" s="16" t="s">
        <v>179</v>
      </c>
      <c r="C21" s="32">
        <v>4.4000000000000039</v>
      </c>
      <c r="D21" s="33">
        <v>1.2999999999999901</v>
      </c>
      <c r="E21" s="33">
        <v>0.8999999999999897</v>
      </c>
      <c r="F21" s="33">
        <v>4.2727846769101241</v>
      </c>
      <c r="G21" s="33">
        <v>3.7293096487686528</v>
      </c>
      <c r="H21" s="33">
        <v>1.4254439309170586</v>
      </c>
      <c r="I21" s="33">
        <v>2.8779739063700127E-2</v>
      </c>
      <c r="J21" s="33">
        <v>-0.19180972475305591</v>
      </c>
      <c r="K21" s="33">
        <v>-0.6774286537907237</v>
      </c>
      <c r="L21" s="33">
        <v>1.2093068253277384</v>
      </c>
      <c r="M21" s="33">
        <v>2.5378769774888843</v>
      </c>
      <c r="N21" s="33">
        <v>3.0810105341661176</v>
      </c>
      <c r="O21" s="33">
        <v>2.1656794031200466</v>
      </c>
      <c r="P21" s="33">
        <v>2.9372679490010878</v>
      </c>
      <c r="Q21" s="33">
        <v>13.902788537419841</v>
      </c>
      <c r="R21" s="33">
        <v>10.854930517918259</v>
      </c>
      <c r="S21" s="33">
        <v>2.2356316249001251</v>
      </c>
      <c r="T21" s="33">
        <v>3.5445006270727442</v>
      </c>
      <c r="U21" s="33">
        <v>3.6830870048974118</v>
      </c>
      <c r="V21" s="33">
        <v>2.9203861210961968</v>
      </c>
      <c r="W21" s="33">
        <v>4.5973839677478034</v>
      </c>
      <c r="X21" s="33">
        <v>1.8791767534414916</v>
      </c>
      <c r="Y21" s="34">
        <v>1.7976663854154307</v>
      </c>
    </row>
    <row r="22" spans="1:25" x14ac:dyDescent="0.3">
      <c r="A22" s="24"/>
      <c r="B22" s="16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4"/>
    </row>
    <row r="23" spans="1:25" x14ac:dyDescent="0.3">
      <c r="A23" s="24"/>
      <c r="B23" s="16" t="s">
        <v>180</v>
      </c>
      <c r="C23" s="32"/>
      <c r="D23" s="33"/>
      <c r="E23" s="33"/>
      <c r="F23" s="33">
        <v>4.1217501585288474</v>
      </c>
      <c r="G23" s="33">
        <v>3.7758830694275325</v>
      </c>
      <c r="H23" s="33">
        <v>1.7605633802816989</v>
      </c>
      <c r="I23" s="33">
        <v>-0.28835063437139263</v>
      </c>
      <c r="J23" s="33">
        <v>-0.1735106998264957</v>
      </c>
      <c r="K23" s="33">
        <v>-0.63731170336036591</v>
      </c>
      <c r="L23" s="33">
        <v>0.69970845481048816</v>
      </c>
      <c r="M23" s="33">
        <v>2.7214823393167498</v>
      </c>
      <c r="N23" s="33">
        <v>2.5366403607666399</v>
      </c>
      <c r="O23" s="33">
        <v>2.1990104452996206</v>
      </c>
      <c r="P23" s="33">
        <v>1.5255513717052027</v>
      </c>
      <c r="Q23" s="33">
        <v>11.7</v>
      </c>
      <c r="R23" s="33">
        <v>14.700000000000003</v>
      </c>
      <c r="S23" s="33">
        <v>1.9000000000000128</v>
      </c>
      <c r="T23" s="33">
        <v>3.6999999999999922</v>
      </c>
      <c r="U23" s="33">
        <v>3.8999999999999924</v>
      </c>
      <c r="V23" s="33">
        <v>3.1910982872102922</v>
      </c>
      <c r="W23" s="33">
        <v>4.0554747851092587</v>
      </c>
      <c r="X23" s="33">
        <v>2.5920981583499314</v>
      </c>
      <c r="Y23" s="34">
        <v>2.2201581930450853</v>
      </c>
    </row>
    <row r="24" spans="1:25" x14ac:dyDescent="0.3">
      <c r="A24" s="47"/>
      <c r="B24" s="16"/>
      <c r="C24" s="103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238"/>
    </row>
    <row r="25" spans="1:25" x14ac:dyDescent="0.3">
      <c r="A25" s="24"/>
      <c r="B25" s="113"/>
      <c r="C25" s="183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9"/>
    </row>
    <row r="26" spans="1:25" x14ac:dyDescent="0.3">
      <c r="A26" s="24"/>
      <c r="B26" s="81" t="s">
        <v>181</v>
      </c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4"/>
    </row>
    <row r="27" spans="1:25" x14ac:dyDescent="0.3">
      <c r="A27" s="24"/>
      <c r="B27" s="16"/>
      <c r="C27" s="32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4"/>
    </row>
    <row r="28" spans="1:25" x14ac:dyDescent="0.3">
      <c r="A28" s="24"/>
      <c r="B28" s="16" t="s">
        <v>182</v>
      </c>
      <c r="C28" s="32">
        <v>2.9853625083060331</v>
      </c>
      <c r="D28" s="33">
        <v>-1.1225724418678085</v>
      </c>
      <c r="E28" s="33">
        <v>0.47052855326972232</v>
      </c>
      <c r="F28" s="33">
        <v>1.6197705120554629</v>
      </c>
      <c r="G28" s="33">
        <v>1.3388823912712677</v>
      </c>
      <c r="H28" s="33">
        <v>0.5340618702974087</v>
      </c>
      <c r="I28" s="33">
        <v>-0.13260251884382734</v>
      </c>
      <c r="J28" s="33">
        <v>-0.18569282768539086</v>
      </c>
      <c r="K28" s="33">
        <v>-0.39090934238954489</v>
      </c>
      <c r="L28" s="33">
        <v>1.1818725837364541</v>
      </c>
      <c r="M28" s="33">
        <v>2.1086483817274626</v>
      </c>
      <c r="N28" s="33">
        <v>2.4012078364240796</v>
      </c>
      <c r="O28" s="33">
        <v>2.4077795660856216</v>
      </c>
      <c r="P28" s="33">
        <v>2.2440841083069207</v>
      </c>
      <c r="Q28" s="33">
        <v>7.3338745894481194</v>
      </c>
      <c r="R28" s="33">
        <v>10.024590180771732</v>
      </c>
      <c r="S28" s="33">
        <v>3.3936971912854608</v>
      </c>
      <c r="T28" s="33">
        <v>4.186744415632071</v>
      </c>
      <c r="U28" s="33">
        <v>4.4613832204771553</v>
      </c>
      <c r="V28" s="33">
        <v>2.8046891670372442</v>
      </c>
      <c r="W28" s="33">
        <v>2.6946654623151156</v>
      </c>
      <c r="X28" s="33">
        <v>2.1855508814241587</v>
      </c>
      <c r="Y28" s="34">
        <v>1.8802922864776361</v>
      </c>
    </row>
    <row r="29" spans="1:25" x14ac:dyDescent="0.3">
      <c r="A29" s="24"/>
      <c r="B29" s="16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4"/>
    </row>
    <row r="30" spans="1:25" x14ac:dyDescent="0.3">
      <c r="A30" s="24"/>
      <c r="B30" s="16" t="s">
        <v>183</v>
      </c>
      <c r="C30" s="32">
        <v>4.4154732907366601</v>
      </c>
      <c r="D30" s="33">
        <v>4.0920605806582522E-2</v>
      </c>
      <c r="E30" s="33">
        <v>0.95665795146750998</v>
      </c>
      <c r="F30" s="33">
        <v>3.8234671886392624</v>
      </c>
      <c r="G30" s="33">
        <v>3.3955782537982371</v>
      </c>
      <c r="H30" s="33">
        <v>1.2852155985895841</v>
      </c>
      <c r="I30" s="33">
        <v>-9.9613035435042185E-2</v>
      </c>
      <c r="J30" s="33">
        <v>-0.1313107784392642</v>
      </c>
      <c r="K30" s="33">
        <v>-0.30338450734588296</v>
      </c>
      <c r="L30" s="33">
        <v>1.0704527820761811</v>
      </c>
      <c r="M30" s="33">
        <v>1.8798763848521638</v>
      </c>
      <c r="N30" s="33">
        <v>2.309419315302863</v>
      </c>
      <c r="O30" s="33">
        <v>2.1524099538684727</v>
      </c>
      <c r="P30" s="33">
        <v>3.2005536482906161</v>
      </c>
      <c r="Q30" s="33">
        <v>11.533226449769662</v>
      </c>
      <c r="R30" s="33">
        <v>10.051222999059451</v>
      </c>
      <c r="S30" s="33">
        <v>2.9646903848666195</v>
      </c>
      <c r="T30" s="33">
        <v>4.1756829113771099</v>
      </c>
      <c r="U30" s="33">
        <v>3.7126897049588603</v>
      </c>
      <c r="V30" s="33">
        <v>2.8449390195996571</v>
      </c>
      <c r="W30" s="33">
        <v>3.6074351901865365</v>
      </c>
      <c r="X30" s="33">
        <v>2.1968543178445987</v>
      </c>
      <c r="Y30" s="34">
        <v>1.8219664013446435</v>
      </c>
    </row>
    <row r="31" spans="1:25" x14ac:dyDescent="0.3">
      <c r="A31" s="24"/>
      <c r="B31" s="16"/>
      <c r="C31" s="32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4"/>
    </row>
    <row r="32" spans="1:25" x14ac:dyDescent="0.3">
      <c r="A32" s="24"/>
      <c r="B32" s="16" t="s">
        <v>184</v>
      </c>
      <c r="C32" s="32">
        <v>4.5099178068085166</v>
      </c>
      <c r="D32" s="33">
        <v>0.53732344063845972</v>
      </c>
      <c r="E32" s="33">
        <v>0.86759798235813701</v>
      </c>
      <c r="F32" s="33">
        <v>2.0085070168955221</v>
      </c>
      <c r="G32" s="33">
        <v>1.8750456658595871</v>
      </c>
      <c r="H32" s="33">
        <v>1.085566077811051</v>
      </c>
      <c r="I32" s="33">
        <v>0.30795086188464271</v>
      </c>
      <c r="J32" s="33">
        <v>0.69315409897956481</v>
      </c>
      <c r="K32" s="33">
        <v>1.2775578604381721</v>
      </c>
      <c r="L32" s="33">
        <v>3.1925451389284376</v>
      </c>
      <c r="M32" s="33">
        <v>4.2394347415251499</v>
      </c>
      <c r="N32" s="33">
        <v>5.5510523916291854</v>
      </c>
      <c r="O32" s="33">
        <v>6.508034987275324</v>
      </c>
      <c r="P32" s="33">
        <v>3.8851333790501652</v>
      </c>
      <c r="Q32" s="33">
        <v>11.493093635040651</v>
      </c>
      <c r="R32" s="33">
        <v>10.216529834778566</v>
      </c>
      <c r="S32" s="33">
        <v>5.3189438041114423</v>
      </c>
      <c r="T32" s="33">
        <v>5.3092006473061115</v>
      </c>
      <c r="U32" s="33">
        <v>4.0353413928558846</v>
      </c>
      <c r="V32" s="33">
        <v>3.426072154717219</v>
      </c>
      <c r="W32" s="33">
        <v>3.4669328190707338</v>
      </c>
      <c r="X32" s="33">
        <v>3.6058169449014299</v>
      </c>
      <c r="Y32" s="34">
        <v>3.1816234945743371</v>
      </c>
    </row>
    <row r="33" spans="1:25" x14ac:dyDescent="0.3">
      <c r="A33" s="24"/>
      <c r="B33" s="16"/>
      <c r="C33" s="3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4"/>
    </row>
    <row r="34" spans="1:25" x14ac:dyDescent="0.3">
      <c r="A34" s="24"/>
      <c r="B34" s="16" t="s">
        <v>185</v>
      </c>
      <c r="C34" s="32">
        <v>2.5350277366289697</v>
      </c>
      <c r="D34" s="33">
        <v>-1.9474683080170085</v>
      </c>
      <c r="E34" s="33">
        <v>-0.15966312832577101</v>
      </c>
      <c r="F34" s="33">
        <v>0.90861878683692332</v>
      </c>
      <c r="G34" s="33">
        <v>0.72058460202057972</v>
      </c>
      <c r="H34" s="33">
        <v>0.53554493682306248</v>
      </c>
      <c r="I34" s="33">
        <v>-0.28808124807410129</v>
      </c>
      <c r="J34" s="33">
        <v>-4.7700210821455258E-3</v>
      </c>
      <c r="K34" s="33">
        <v>-0.371646231181888</v>
      </c>
      <c r="L34" s="33">
        <v>2.1747939137103822</v>
      </c>
      <c r="M34" s="33">
        <v>3.1053015645076343</v>
      </c>
      <c r="N34" s="33">
        <v>1.3126966181657984</v>
      </c>
      <c r="O34" s="33">
        <v>0.73015877816704489</v>
      </c>
      <c r="P34" s="33">
        <v>1.8750987175996769</v>
      </c>
      <c r="Q34" s="33">
        <v>10.509131172378371</v>
      </c>
      <c r="R34" s="33">
        <v>9.0521664598657523</v>
      </c>
      <c r="S34" s="33">
        <v>0.16800666313312451</v>
      </c>
      <c r="T34" s="33">
        <v>3.3117611669008395</v>
      </c>
      <c r="U34" s="33">
        <v>1.9796429267080695</v>
      </c>
      <c r="V34" s="33">
        <v>2.6607679330713951</v>
      </c>
      <c r="W34" s="33">
        <v>2.3101493886655167</v>
      </c>
      <c r="X34" s="33">
        <v>2.3684257308579593</v>
      </c>
      <c r="Y34" s="34">
        <v>2.4185490002856191</v>
      </c>
    </row>
    <row r="35" spans="1:25" x14ac:dyDescent="0.3">
      <c r="A35" s="24"/>
      <c r="B35" s="114"/>
      <c r="C35" s="2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1"/>
    </row>
    <row r="36" spans="1:25" x14ac:dyDescent="0.3">
      <c r="A36" s="24"/>
      <c r="B36" s="16" t="s">
        <v>186</v>
      </c>
      <c r="C36" s="32">
        <v>1.3315375994498613</v>
      </c>
      <c r="D36" s="33">
        <v>-5.1510922065175491</v>
      </c>
      <c r="E36" s="33">
        <v>2.8916705767546791</v>
      </c>
      <c r="F36" s="33">
        <v>3.9471732895572487</v>
      </c>
      <c r="G36" s="33">
        <v>1.2374452491679566</v>
      </c>
      <c r="H36" s="33">
        <v>-1.8469147189485891</v>
      </c>
      <c r="I36" s="33">
        <v>-3.3136389057299098</v>
      </c>
      <c r="J36" s="33">
        <v>-1.3828180375146881</v>
      </c>
      <c r="K36" s="33">
        <v>-1.4696537317328007</v>
      </c>
      <c r="L36" s="33">
        <v>2.2181958916237532</v>
      </c>
      <c r="M36" s="33">
        <v>1.78430819263804</v>
      </c>
      <c r="N36" s="33">
        <v>-2.5612418908305123E-2</v>
      </c>
      <c r="O36" s="33">
        <v>-2.2219470427985777</v>
      </c>
      <c r="P36" s="33">
        <v>5.104496073544551</v>
      </c>
      <c r="Q36" s="33">
        <v>14.620478852367459</v>
      </c>
      <c r="R36" s="33">
        <v>4.4624826204120671</v>
      </c>
      <c r="S36" s="33">
        <v>-1.547321247963096</v>
      </c>
      <c r="T36" s="33">
        <v>0.5457082487097642</v>
      </c>
      <c r="U36" s="33">
        <v>1.7640297360957291</v>
      </c>
      <c r="V36" s="33">
        <v>2.0982642293932319</v>
      </c>
      <c r="W36" s="33">
        <v>1.9700828534994663</v>
      </c>
      <c r="X36" s="33">
        <v>2.3250228498299164</v>
      </c>
      <c r="Y36" s="34">
        <v>2.3167533502448157</v>
      </c>
    </row>
    <row r="37" spans="1:25" x14ac:dyDescent="0.3">
      <c r="A37" s="24"/>
      <c r="B37" s="16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4"/>
    </row>
    <row r="38" spans="1:25" x14ac:dyDescent="0.3">
      <c r="A38" s="24"/>
      <c r="B38" s="16" t="s">
        <v>187</v>
      </c>
      <c r="C38" s="32">
        <v>3.0173402562241103</v>
      </c>
      <c r="D38" s="33">
        <v>-4.061312154115404</v>
      </c>
      <c r="E38" s="33">
        <v>3.7454896770213963</v>
      </c>
      <c r="F38" s="33">
        <v>5.3556716780848168</v>
      </c>
      <c r="G38" s="33">
        <v>2.5077038088081371</v>
      </c>
      <c r="H38" s="33">
        <v>-1.4008926122590637</v>
      </c>
      <c r="I38" s="33">
        <v>-3.3642064449526332</v>
      </c>
      <c r="J38" s="33">
        <v>-1.1166575099492371</v>
      </c>
      <c r="K38" s="33">
        <v>-1.0861740417101085</v>
      </c>
      <c r="L38" s="33">
        <v>2.7792640966548987</v>
      </c>
      <c r="M38" s="33">
        <v>2.3858006408458365</v>
      </c>
      <c r="N38" s="33">
        <v>0.21780103245130356</v>
      </c>
      <c r="O38" s="33">
        <v>-1.868590818264837</v>
      </c>
      <c r="P38" s="33">
        <v>6.0328631933824317</v>
      </c>
      <c r="Q38" s="33">
        <v>19.286812661233643</v>
      </c>
      <c r="R38" s="33">
        <v>4.2009096573304427</v>
      </c>
      <c r="S38" s="33">
        <v>-2.0363699183174155</v>
      </c>
      <c r="T38" s="33">
        <v>0.69952603468352859</v>
      </c>
      <c r="U38" s="33">
        <v>0.63704525069609996</v>
      </c>
      <c r="V38" s="33">
        <v>2.0188021267942613</v>
      </c>
      <c r="W38" s="33">
        <v>2.5147424434700527</v>
      </c>
      <c r="X38" s="33">
        <v>2.594171928322897</v>
      </c>
      <c r="Y38" s="34">
        <v>2.6273937405090431</v>
      </c>
    </row>
    <row r="39" spans="1:25" x14ac:dyDescent="0.3">
      <c r="A39" s="24"/>
      <c r="B39" s="16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4"/>
    </row>
    <row r="40" spans="1:25" x14ac:dyDescent="0.3">
      <c r="A40" s="24"/>
      <c r="B40" s="16" t="s">
        <v>188</v>
      </c>
      <c r="C40" s="32">
        <v>-1.6364261129061641</v>
      </c>
      <c r="D40" s="33">
        <v>-1.13591302619519</v>
      </c>
      <c r="E40" s="33">
        <v>-0.82299394694149708</v>
      </c>
      <c r="F40" s="33">
        <v>-1.3368984944932549</v>
      </c>
      <c r="G40" s="33">
        <v>-1.2391835076214441</v>
      </c>
      <c r="H40" s="33">
        <v>-0.4523591729238774</v>
      </c>
      <c r="I40" s="33">
        <v>5.2327959819487013E-2</v>
      </c>
      <c r="J40" s="33">
        <v>-0.26916619206337478</v>
      </c>
      <c r="K40" s="33">
        <v>-0.38769068561194109</v>
      </c>
      <c r="L40" s="33">
        <v>-0.54589630502074327</v>
      </c>
      <c r="M40" s="33">
        <v>-0.58747643173463482</v>
      </c>
      <c r="N40" s="33">
        <v>-0.24288444652742491</v>
      </c>
      <c r="O40" s="33">
        <v>-0.36008473482668224</v>
      </c>
      <c r="P40" s="33">
        <v>-0.87554659176252159</v>
      </c>
      <c r="Q40" s="33">
        <v>-3.9118605860634759</v>
      </c>
      <c r="R40" s="33">
        <v>0.25102752360015579</v>
      </c>
      <c r="S40" s="33">
        <v>0.4992145247644908</v>
      </c>
      <c r="T40" s="33">
        <v>-0.15274926509663</v>
      </c>
      <c r="U40" s="33">
        <v>1.1198505307783879</v>
      </c>
      <c r="V40" s="33">
        <v>7.7889664397567948E-2</v>
      </c>
      <c r="W40" s="33">
        <v>-0.53129879370367172</v>
      </c>
      <c r="X40" s="33">
        <v>-0.26234343865169096</v>
      </c>
      <c r="Y40" s="34">
        <v>-0.30268759533119693</v>
      </c>
    </row>
    <row r="41" spans="1:25" x14ac:dyDescent="0.3">
      <c r="A41" s="47"/>
      <c r="B41" s="115"/>
      <c r="C41" s="47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3"/>
    </row>
    <row r="43" spans="1:25" x14ac:dyDescent="0.3">
      <c r="A43" s="10" t="s">
        <v>5</v>
      </c>
      <c r="B43" s="378" t="s">
        <v>11</v>
      </c>
      <c r="C43" s="379"/>
      <c r="D43" s="379"/>
      <c r="E43" s="379"/>
      <c r="F43" s="379"/>
      <c r="G43" s="379"/>
      <c r="H43" s="379"/>
      <c r="I43" s="379"/>
      <c r="J43" s="379"/>
      <c r="K43" s="379"/>
      <c r="L43" s="379"/>
      <c r="M43" s="379"/>
      <c r="N43" s="379"/>
      <c r="O43" s="379"/>
      <c r="P43" s="379"/>
    </row>
    <row r="44" spans="1:25" x14ac:dyDescent="0.3">
      <c r="B44" s="247"/>
      <c r="C44" s="247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</row>
    <row r="45" spans="1:25" x14ac:dyDescent="0.3">
      <c r="B45" s="245" t="s">
        <v>6</v>
      </c>
      <c r="C45" s="48">
        <v>0.17396396442500001</v>
      </c>
      <c r="D45" s="247"/>
      <c r="E45" s="7"/>
    </row>
    <row r="46" spans="1:25" x14ac:dyDescent="0.3">
      <c r="B46" s="245" t="s">
        <v>9</v>
      </c>
      <c r="C46" s="48">
        <v>0.16561514460900001</v>
      </c>
      <c r="D46" s="247"/>
      <c r="E46" s="7"/>
    </row>
    <row r="47" spans="1:25" x14ac:dyDescent="0.3">
      <c r="B47" s="245" t="s">
        <v>10</v>
      </c>
      <c r="C47" s="48">
        <v>3.2555668783000001E-2</v>
      </c>
      <c r="D47" s="247"/>
      <c r="E47" s="7"/>
    </row>
    <row r="48" spans="1:25" x14ac:dyDescent="0.3">
      <c r="B48" s="244" t="s">
        <v>8</v>
      </c>
      <c r="C48" s="48">
        <v>0.33255469000600002</v>
      </c>
      <c r="D48" s="247"/>
      <c r="E48" s="7"/>
    </row>
    <row r="49" spans="2:5" x14ac:dyDescent="0.3">
      <c r="B49" s="244" t="s">
        <v>7</v>
      </c>
      <c r="C49" s="48">
        <v>0.29531053217699998</v>
      </c>
      <c r="D49" s="247"/>
      <c r="E49" s="7"/>
    </row>
  </sheetData>
  <mergeCells count="4">
    <mergeCell ref="B43:P43"/>
    <mergeCell ref="A1:X1"/>
    <mergeCell ref="A2:X2"/>
    <mergeCell ref="A3:X3"/>
  </mergeCells>
  <pageMargins left="0.7" right="0.7" top="0.75" bottom="0.75" header="0.3" footer="0.3"/>
  <pageSetup paperSize="9" scale="53" orientation="landscape" r:id="rId1"/>
  <headerFooter>
    <oddFooter>&amp;L_x000D_&amp;1#&amp;"Calibri"&amp;10&amp;K000000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22"/>
  <sheetViews>
    <sheetView showGridLines="0" zoomScaleNormal="100" workbookViewId="0">
      <pane xSplit="2" ySplit="6" topLeftCell="J7" activePane="bottomRight" state="frozen"/>
      <selection pane="topRight" activeCell="C1" sqref="C1"/>
      <selection pane="bottomLeft" activeCell="A7" sqref="A7"/>
      <selection pane="bottomRight" activeCell="A2" sqref="A2:Z3"/>
    </sheetView>
  </sheetViews>
  <sheetFormatPr defaultColWidth="9.125" defaultRowHeight="15.6" x14ac:dyDescent="0.3"/>
  <cols>
    <col min="1" max="1" width="5.75" style="7" customWidth="1"/>
    <col min="2" max="2" width="75.75" style="7" customWidth="1"/>
    <col min="3" max="3" width="11.125" style="7" customWidth="1"/>
    <col min="4" max="4" width="11.125" style="52" customWidth="1"/>
    <col min="5" max="20" width="11.125" style="7" customWidth="1"/>
    <col min="21" max="16384" width="9.125" style="7"/>
  </cols>
  <sheetData>
    <row r="1" spans="1:25" x14ac:dyDescent="0.3">
      <c r="A1" s="371" t="str">
        <f>'Summary indicators'!A1:Q1</f>
        <v>76th meeting of the Macroeconomic Forecast Committee, September 15 2026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</row>
    <row r="2" spans="1:25" ht="17.399999999999999" x14ac:dyDescent="0.3">
      <c r="A2" s="369" t="s">
        <v>189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</row>
    <row r="3" spans="1:25" x14ac:dyDescent="0.3">
      <c r="A3" s="374" t="s">
        <v>16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</row>
    <row r="4" spans="1:25" x14ac:dyDescent="0.3">
      <c r="A4" s="49"/>
      <c r="B4" s="39"/>
      <c r="C4" s="189"/>
      <c r="D4" s="50"/>
      <c r="E4" s="190"/>
      <c r="F4" s="190"/>
      <c r="G4" s="190"/>
      <c r="H4" s="19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39"/>
    </row>
    <row r="5" spans="1:25" x14ac:dyDescent="0.3">
      <c r="A5" s="1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x14ac:dyDescent="0.3">
      <c r="A6" s="36"/>
      <c r="B6" s="13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3">
      <c r="A7" s="14"/>
      <c r="B7" s="11"/>
      <c r="C7" s="186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</row>
    <row r="8" spans="1:25" x14ac:dyDescent="0.3">
      <c r="A8" s="14"/>
      <c r="B8" s="16" t="s">
        <v>190</v>
      </c>
      <c r="C8" s="17">
        <v>-1.7765100247380834</v>
      </c>
      <c r="D8" s="18">
        <v>0.36201209811908425</v>
      </c>
      <c r="E8" s="18">
        <v>-0.11624747671166373</v>
      </c>
      <c r="F8" s="18">
        <v>-5.016316126428931E-2</v>
      </c>
      <c r="G8" s="18">
        <v>3.3987016974605821</v>
      </c>
      <c r="H8" s="18">
        <v>3.9357330808807647</v>
      </c>
      <c r="I8" s="18">
        <v>3.291536027522699</v>
      </c>
      <c r="J8" s="18">
        <v>0.75060512297485094</v>
      </c>
      <c r="K8" s="18">
        <v>1.3728003575721353</v>
      </c>
      <c r="L8" s="18">
        <v>6.3559024048499183E-2</v>
      </c>
      <c r="M8" s="18">
        <v>-0.20958030293173543</v>
      </c>
      <c r="N8" s="18">
        <v>-1.5992633098517812</v>
      </c>
      <c r="O8" s="18">
        <v>-0.25579442400180546</v>
      </c>
      <c r="P8" s="18">
        <v>-1.4351121641869755</v>
      </c>
      <c r="Q8" s="18">
        <v>-6.5744109574560241</v>
      </c>
      <c r="R8" s="18">
        <v>0.69844288872140592</v>
      </c>
      <c r="S8" s="33">
        <v>-0.80552566472351228</v>
      </c>
      <c r="T8" s="33">
        <v>-0.18611509668520446</v>
      </c>
      <c r="U8" s="33">
        <v>0.31377676310127028</v>
      </c>
      <c r="V8" s="33">
        <v>0.98121906139677773</v>
      </c>
      <c r="W8" s="33">
        <v>1.0709828582630658</v>
      </c>
      <c r="X8" s="33">
        <v>1.1704118331457269</v>
      </c>
      <c r="Y8" s="34">
        <v>1.2129238820274946</v>
      </c>
    </row>
    <row r="9" spans="1:25" x14ac:dyDescent="0.3">
      <c r="A9" s="14"/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33"/>
      <c r="T9" s="33"/>
      <c r="U9" s="33"/>
      <c r="V9" s="33"/>
      <c r="W9" s="33"/>
      <c r="X9" s="33"/>
      <c r="Y9" s="34"/>
    </row>
    <row r="10" spans="1:25" x14ac:dyDescent="0.3">
      <c r="A10" s="14"/>
      <c r="B10" s="15" t="s">
        <v>191</v>
      </c>
      <c r="C10" s="17">
        <v>-0.49449462772964153</v>
      </c>
      <c r="D10" s="18">
        <v>-1.409709140674682</v>
      </c>
      <c r="E10" s="18">
        <v>-0.94771373666341296</v>
      </c>
      <c r="F10" s="18">
        <v>-0.37636119721320405</v>
      </c>
      <c r="G10" s="18">
        <v>0.57155935095380661</v>
      </c>
      <c r="H10" s="18">
        <v>0.64823905967247364</v>
      </c>
      <c r="I10" s="18">
        <v>0.22957774257043131</v>
      </c>
      <c r="J10" s="18">
        <v>0.15913327206012198</v>
      </c>
      <c r="K10" s="18">
        <v>0.52264740402778909</v>
      </c>
      <c r="L10" s="18">
        <v>1.226579556876465</v>
      </c>
      <c r="M10" s="18">
        <v>1.2330769444647796</v>
      </c>
      <c r="N10" s="18">
        <v>1.4626238515631957</v>
      </c>
      <c r="O10" s="18">
        <v>1.264000100703131</v>
      </c>
      <c r="P10" s="18">
        <v>0.85701447909964024</v>
      </c>
      <c r="Q10" s="18">
        <v>0.55876859647409094</v>
      </c>
      <c r="R10" s="18">
        <v>0.76199697938638011</v>
      </c>
      <c r="S10" s="33">
        <v>0.49083179950845163</v>
      </c>
      <c r="T10" s="33">
        <v>0.24466152587286558</v>
      </c>
      <c r="U10" s="33">
        <v>0.29513156256032175</v>
      </c>
      <c r="V10" s="33">
        <v>0.40393452848582939</v>
      </c>
      <c r="W10" s="33">
        <v>0.41816329479829312</v>
      </c>
      <c r="X10" s="33">
        <v>0.43281194734892264</v>
      </c>
      <c r="Y10" s="34">
        <v>0.44061500341007093</v>
      </c>
    </row>
    <row r="11" spans="1:25" x14ac:dyDescent="0.3">
      <c r="A11" s="14"/>
      <c r="B11" s="15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33"/>
      <c r="T11" s="33"/>
      <c r="U11" s="33"/>
      <c r="V11" s="33"/>
      <c r="W11" s="33"/>
      <c r="X11" s="33"/>
      <c r="Y11" s="34"/>
    </row>
    <row r="12" spans="1:25" x14ac:dyDescent="0.3">
      <c r="A12" s="14"/>
      <c r="B12" s="15" t="s">
        <v>192</v>
      </c>
      <c r="C12" s="17">
        <v>-2.8418633957509716</v>
      </c>
      <c r="D12" s="18">
        <v>-0.87598815604830238</v>
      </c>
      <c r="E12" s="18">
        <v>-2.7444376303991427</v>
      </c>
      <c r="F12" s="18">
        <v>-3.3582679339646164</v>
      </c>
      <c r="G12" s="18">
        <v>-1.6409096646707015</v>
      </c>
      <c r="H12" s="18">
        <v>-0.55168504915984906</v>
      </c>
      <c r="I12" s="18">
        <v>-1.0284533940553917</v>
      </c>
      <c r="J12" s="18">
        <v>-2.4400879616964928</v>
      </c>
      <c r="K12" s="18">
        <v>-2.4281495546513794</v>
      </c>
      <c r="L12" s="18">
        <v>-1.827585121499598</v>
      </c>
      <c r="M12" s="18">
        <v>-1.3133756486945192</v>
      </c>
      <c r="N12" s="18">
        <v>-2.2817441758479524</v>
      </c>
      <c r="O12" s="18">
        <v>-0.72404460996102415</v>
      </c>
      <c r="P12" s="18">
        <v>-3.2164712595111866</v>
      </c>
      <c r="Q12" s="18">
        <v>-2.8686869602823628</v>
      </c>
      <c r="R12" s="18">
        <v>-3.9153431940125256</v>
      </c>
      <c r="S12" s="33">
        <v>-3.5394348918536074</v>
      </c>
      <c r="T12" s="33">
        <v>-2.821371415643342</v>
      </c>
      <c r="U12" s="33">
        <v>-1.6523077078671673</v>
      </c>
      <c r="V12" s="33">
        <v>-1.7794587588433246</v>
      </c>
      <c r="W12" s="33">
        <v>-1.7462535703039399</v>
      </c>
      <c r="X12" s="33">
        <v>-1.7181707511306055</v>
      </c>
      <c r="Y12" s="34">
        <v>-1.6803425327846857</v>
      </c>
    </row>
    <row r="13" spans="1:25" x14ac:dyDescent="0.3">
      <c r="A13" s="14"/>
      <c r="B13" s="15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33"/>
      <c r="T13" s="33"/>
      <c r="U13" s="33"/>
      <c r="V13" s="33"/>
      <c r="W13" s="33"/>
      <c r="X13" s="33"/>
      <c r="Y13" s="34"/>
    </row>
    <row r="14" spans="1:25" x14ac:dyDescent="0.3">
      <c r="A14" s="14"/>
      <c r="B14" s="15" t="s">
        <v>193</v>
      </c>
      <c r="C14" s="17">
        <v>-1.1040516213044451</v>
      </c>
      <c r="D14" s="18">
        <v>-1.5219951799582405</v>
      </c>
      <c r="E14" s="18">
        <v>-0.82369707666255354</v>
      </c>
      <c r="F14" s="18">
        <v>-1.0972592055514754</v>
      </c>
      <c r="G14" s="18">
        <v>-1.4020332590023783</v>
      </c>
      <c r="H14" s="18">
        <v>-1.0970942468738101</v>
      </c>
      <c r="I14" s="18">
        <v>-0.75408531151877378</v>
      </c>
      <c r="J14" s="18">
        <v>-0.53236763204853188</v>
      </c>
      <c r="K14" s="18">
        <v>-0.92181436074614953</v>
      </c>
      <c r="L14" s="18">
        <v>-1.1971564745218506</v>
      </c>
      <c r="M14" s="18">
        <v>-1.3430934346993852</v>
      </c>
      <c r="N14" s="18">
        <v>-1.1085838899742702</v>
      </c>
      <c r="O14" s="18">
        <v>-0.73898017572686092</v>
      </c>
      <c r="P14" s="18">
        <v>-1.0389403683851408</v>
      </c>
      <c r="Q14" s="18">
        <v>-0.74522052565103425</v>
      </c>
      <c r="R14" s="18">
        <v>-0.56935536469714121</v>
      </c>
      <c r="S14" s="33">
        <v>-0.77013824144426701</v>
      </c>
      <c r="T14" s="33">
        <v>-0.8871599532835206</v>
      </c>
      <c r="U14" s="33">
        <v>-0.54106834339920029</v>
      </c>
      <c r="V14" s="33">
        <v>-0.67761534630537457</v>
      </c>
      <c r="W14" s="33">
        <v>-0.68186597020694495</v>
      </c>
      <c r="X14" s="33">
        <v>-0.68886063985636592</v>
      </c>
      <c r="Y14" s="34">
        <v>-0.68483443060833937</v>
      </c>
    </row>
    <row r="15" spans="1:25" x14ac:dyDescent="0.3">
      <c r="A15" s="14"/>
      <c r="B15" s="15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33"/>
      <c r="T15" s="33"/>
      <c r="U15" s="33"/>
      <c r="V15" s="33"/>
      <c r="W15" s="33"/>
      <c r="X15" s="33"/>
      <c r="Y15" s="34"/>
    </row>
    <row r="16" spans="1:25" x14ac:dyDescent="0.3">
      <c r="A16" s="14"/>
      <c r="B16" s="15" t="s">
        <v>194</v>
      </c>
      <c r="C16" s="17">
        <v>-6.2169196695231408</v>
      </c>
      <c r="D16" s="18">
        <v>-3.4456803785621428</v>
      </c>
      <c r="E16" s="18">
        <v>-4.6320959204367718</v>
      </c>
      <c r="F16" s="18">
        <v>-4.8820514979935883</v>
      </c>
      <c r="G16" s="18">
        <v>0.92731812474130759</v>
      </c>
      <c r="H16" s="18">
        <v>2.9351928445195834</v>
      </c>
      <c r="I16" s="18">
        <v>1.7385750645189688</v>
      </c>
      <c r="J16" s="18">
        <v>-2.0627171987100525</v>
      </c>
      <c r="K16" s="18">
        <v>-1.4545161537976117</v>
      </c>
      <c r="L16" s="18">
        <v>-1.7346030150964864</v>
      </c>
      <c r="M16" s="18">
        <v>-1.6329724418608587</v>
      </c>
      <c r="N16" s="18">
        <v>-3.5269675241108072</v>
      </c>
      <c r="O16" s="18">
        <v>-0.45481910898655387</v>
      </c>
      <c r="P16" s="18">
        <v>-4.8335093129836704</v>
      </c>
      <c r="Q16" s="18">
        <v>-9.629549846915328</v>
      </c>
      <c r="R16" s="18">
        <v>-3.0242586906018776</v>
      </c>
      <c r="S16" s="33">
        <v>-4.6242669985129323</v>
      </c>
      <c r="T16" s="33">
        <v>-3.649984939739201</v>
      </c>
      <c r="U16" s="33">
        <v>-1.5844677256047741</v>
      </c>
      <c r="V16" s="33">
        <v>-1.0719205152660889</v>
      </c>
      <c r="W16" s="33">
        <v>-0.93897338744951941</v>
      </c>
      <c r="X16" s="33">
        <v>-0.80380761049231919</v>
      </c>
      <c r="Y16" s="34">
        <v>-0.71163807795546019</v>
      </c>
    </row>
    <row r="17" spans="1:25" x14ac:dyDescent="0.3">
      <c r="A17" s="36"/>
      <c r="B17" s="35"/>
      <c r="C17" s="116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2"/>
      <c r="T17" s="12"/>
      <c r="U17" s="12"/>
      <c r="V17" s="12"/>
      <c r="W17" s="12"/>
      <c r="X17" s="12"/>
      <c r="Y17" s="13"/>
    </row>
    <row r="21" spans="1:25" x14ac:dyDescent="0.3">
      <c r="D21" s="119"/>
      <c r="E21" s="119"/>
      <c r="F21" s="119"/>
      <c r="G21" s="119"/>
      <c r="H21" s="119"/>
      <c r="I21" s="119"/>
      <c r="J21" s="119"/>
      <c r="K21" s="119"/>
    </row>
    <row r="22" spans="1:25" x14ac:dyDescent="0.3">
      <c r="D22" s="119"/>
      <c r="E22" s="119"/>
      <c r="F22" s="119"/>
      <c r="G22" s="119"/>
      <c r="H22" s="119"/>
      <c r="I22" s="119"/>
      <c r="J22" s="119"/>
      <c r="K22" s="119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7"/>
  <sheetViews>
    <sheetView showGridLines="0" zoomScaleNormal="100" workbookViewId="0">
      <selection activeCell="B5" sqref="B5:D26"/>
    </sheetView>
  </sheetViews>
  <sheetFormatPr defaultColWidth="9.125" defaultRowHeight="15.6" x14ac:dyDescent="0.3"/>
  <cols>
    <col min="1" max="1" width="5.75" style="7" customWidth="1"/>
    <col min="2" max="2" width="45.75" style="7" customWidth="1"/>
    <col min="3" max="3" width="5.75" style="7" customWidth="1"/>
    <col min="4" max="4" width="35.75" style="10" customWidth="1"/>
    <col min="5" max="6" width="11.125" style="10" customWidth="1"/>
    <col min="7" max="13" width="11.125" style="7" customWidth="1"/>
    <col min="14" max="14" width="11.125" style="52" customWidth="1"/>
    <col min="15" max="22" width="11.125" style="7" customWidth="1"/>
    <col min="23" max="23" width="10.125" style="7" customWidth="1"/>
    <col min="24" max="24" width="9.375" style="7" bestFit="1" customWidth="1"/>
    <col min="25" max="16384" width="9.125" style="7"/>
  </cols>
  <sheetData>
    <row r="1" spans="1:27" x14ac:dyDescent="0.3">
      <c r="A1" s="371" t="str">
        <f>'Summary indicators'!A1:Q1</f>
        <v>76th meeting of the Macroeconomic Forecast Committee, September 15 2026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</row>
    <row r="2" spans="1:27" ht="17.399999999999999" x14ac:dyDescent="0.3">
      <c r="A2" s="369" t="s">
        <v>195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</row>
    <row r="3" spans="1:27" x14ac:dyDescent="0.3">
      <c r="A3" s="374" t="s">
        <v>196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  <c r="Y3" s="374"/>
      <c r="Z3" s="374"/>
    </row>
    <row r="4" spans="1:27" x14ac:dyDescent="0.3">
      <c r="A4" s="49"/>
      <c r="B4" s="39"/>
      <c r="C4" s="120"/>
      <c r="D4" s="44"/>
      <c r="E4" s="186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4"/>
    </row>
    <row r="5" spans="1:27" x14ac:dyDescent="0.3">
      <c r="A5" s="14"/>
      <c r="B5" s="11" t="s">
        <v>197</v>
      </c>
      <c r="C5" s="24"/>
      <c r="D5" s="11" t="s">
        <v>198</v>
      </c>
      <c r="E5" s="24">
        <v>2008</v>
      </c>
      <c r="F5" s="10">
        <v>2009</v>
      </c>
      <c r="G5" s="10">
        <v>2010</v>
      </c>
      <c r="H5" s="10">
        <v>2011</v>
      </c>
      <c r="I5" s="10">
        <v>2012</v>
      </c>
      <c r="J5" s="10">
        <v>2013</v>
      </c>
      <c r="K5" s="10">
        <v>2014</v>
      </c>
      <c r="L5" s="10">
        <v>2015</v>
      </c>
      <c r="M5" s="10">
        <v>2016</v>
      </c>
      <c r="N5" s="10">
        <v>2017</v>
      </c>
      <c r="O5" s="10">
        <v>2018</v>
      </c>
      <c r="P5" s="10">
        <v>2019</v>
      </c>
      <c r="Q5" s="10">
        <v>2020</v>
      </c>
      <c r="R5" s="10">
        <v>2021</v>
      </c>
      <c r="S5" s="10">
        <v>2022</v>
      </c>
      <c r="T5" s="10">
        <v>2023</v>
      </c>
      <c r="U5" s="10">
        <v>2024</v>
      </c>
      <c r="V5" s="10">
        <v>2025</v>
      </c>
      <c r="W5" s="10">
        <v>2026</v>
      </c>
      <c r="X5" s="10">
        <v>2027</v>
      </c>
      <c r="Y5" s="10">
        <v>2028</v>
      </c>
      <c r="Z5" s="10">
        <v>2029</v>
      </c>
      <c r="AA5" s="11">
        <v>2030</v>
      </c>
    </row>
    <row r="6" spans="1:27" x14ac:dyDescent="0.3">
      <c r="A6" s="36"/>
      <c r="B6" s="13"/>
      <c r="C6" s="47"/>
      <c r="D6" s="13"/>
      <c r="E6" s="91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6" t="s">
        <v>20</v>
      </c>
      <c r="V6" s="6" t="s">
        <v>20</v>
      </c>
      <c r="W6" s="210" t="s">
        <v>21</v>
      </c>
      <c r="X6" s="210" t="s">
        <v>21</v>
      </c>
      <c r="Y6" s="210" t="s">
        <v>21</v>
      </c>
      <c r="Z6" s="210" t="s">
        <v>21</v>
      </c>
      <c r="AA6" s="211" t="s">
        <v>21</v>
      </c>
    </row>
    <row r="7" spans="1:27" x14ac:dyDescent="0.3">
      <c r="A7" s="14"/>
      <c r="B7" s="11"/>
      <c r="C7" s="24"/>
      <c r="D7" s="11"/>
      <c r="E7" s="24"/>
      <c r="G7" s="40"/>
      <c r="H7" s="40"/>
      <c r="I7" s="40"/>
      <c r="J7" s="40"/>
      <c r="K7" s="40"/>
      <c r="L7" s="40"/>
      <c r="M7" s="40"/>
      <c r="N7" s="40"/>
      <c r="O7" s="40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2"/>
    </row>
    <row r="8" spans="1:27" x14ac:dyDescent="0.3">
      <c r="A8" s="14"/>
      <c r="B8" s="15" t="s">
        <v>199</v>
      </c>
      <c r="C8" s="14"/>
      <c r="D8" s="69" t="s">
        <v>200</v>
      </c>
      <c r="E8" s="94">
        <v>49950.718999999997</v>
      </c>
      <c r="F8" s="95">
        <v>38417.745999999999</v>
      </c>
      <c r="G8" s="95">
        <v>48038.232000000004</v>
      </c>
      <c r="H8" s="95">
        <v>55000.120999999999</v>
      </c>
      <c r="I8" s="95">
        <v>57681.853999999999</v>
      </c>
      <c r="J8" s="95">
        <v>59115.742999999995</v>
      </c>
      <c r="K8" s="95">
        <v>59281.902000000002</v>
      </c>
      <c r="L8" s="95">
        <v>63870.542999999998</v>
      </c>
      <c r="M8" s="95">
        <v>65664.421000000002</v>
      </c>
      <c r="N8" s="95">
        <v>70106.668999999994</v>
      </c>
      <c r="O8" s="95">
        <v>75262.289000000004</v>
      </c>
      <c r="P8" s="95">
        <v>76982.112000000008</v>
      </c>
      <c r="Q8" s="95">
        <v>70268.70199999999</v>
      </c>
      <c r="R8" s="95">
        <v>83863.754000000001</v>
      </c>
      <c r="S8" s="95">
        <v>103643.114</v>
      </c>
      <c r="T8" s="95">
        <v>99810.631999999998</v>
      </c>
      <c r="U8" s="109">
        <v>99468.141999999993</v>
      </c>
      <c r="V8" s="109">
        <v>103883.90399999999</v>
      </c>
      <c r="W8" s="109">
        <v>107607.48604498926</v>
      </c>
      <c r="X8" s="109">
        <v>113483.34508428628</v>
      </c>
      <c r="Y8" s="109">
        <v>119351.02593703548</v>
      </c>
      <c r="Z8" s="109">
        <v>125347.02021181505</v>
      </c>
      <c r="AA8" s="316">
        <v>131487.76324933226</v>
      </c>
    </row>
    <row r="9" spans="1:27" x14ac:dyDescent="0.3">
      <c r="A9" s="14"/>
      <c r="B9" s="15"/>
      <c r="C9" s="14"/>
      <c r="D9" s="69"/>
      <c r="E9" s="195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317"/>
      <c r="V9" s="317"/>
      <c r="W9" s="317"/>
      <c r="X9" s="317"/>
      <c r="Y9" s="317"/>
      <c r="Z9" s="317"/>
      <c r="AA9" s="318"/>
    </row>
    <row r="10" spans="1:27" x14ac:dyDescent="0.3">
      <c r="A10" s="14"/>
      <c r="B10" s="15" t="s">
        <v>201</v>
      </c>
      <c r="C10" s="14"/>
      <c r="D10" s="69" t="s">
        <v>202</v>
      </c>
      <c r="E10" s="108">
        <v>64963.47800000001</v>
      </c>
      <c r="F10" s="109">
        <v>71991.635999999999</v>
      </c>
      <c r="G10" s="109">
        <v>75852.819000000003</v>
      </c>
      <c r="H10" s="109">
        <v>71676.865000000005</v>
      </c>
      <c r="I10" s="109">
        <v>76544.141000000003</v>
      </c>
      <c r="J10" s="109">
        <v>78505.527000000002</v>
      </c>
      <c r="K10" s="109">
        <v>79737.413</v>
      </c>
      <c r="L10" s="109">
        <v>80298.225000000006</v>
      </c>
      <c r="M10" s="109">
        <v>82472.661999999997</v>
      </c>
      <c r="N10" s="109">
        <v>86742.171999999991</v>
      </c>
      <c r="O10" s="109">
        <v>88431.751999999979</v>
      </c>
      <c r="P10" s="109">
        <v>90973.928999999989</v>
      </c>
      <c r="Q10" s="109">
        <v>94669.399000000005</v>
      </c>
      <c r="R10" s="109">
        <v>96823.979000000007</v>
      </c>
      <c r="S10" s="109">
        <v>94320.582999999984</v>
      </c>
      <c r="T10" s="109">
        <v>99655.22199999998</v>
      </c>
      <c r="U10" s="109">
        <v>100197.936</v>
      </c>
      <c r="V10" s="109">
        <v>102314.754</v>
      </c>
      <c r="W10" s="109">
        <v>104298.304</v>
      </c>
      <c r="X10" s="109">
        <v>105140.428</v>
      </c>
      <c r="Y10" s="109">
        <v>105940.21737867501</v>
      </c>
      <c r="Z10" s="109">
        <v>107861.0687990227</v>
      </c>
      <c r="AA10" s="316">
        <v>109556.5483396715</v>
      </c>
    </row>
    <row r="11" spans="1:27" x14ac:dyDescent="0.3">
      <c r="A11" s="14"/>
      <c r="B11" s="15"/>
      <c r="C11" s="14"/>
      <c r="D11" s="69"/>
      <c r="E11" s="195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317"/>
      <c r="V11" s="317"/>
      <c r="W11" s="317"/>
      <c r="X11" s="317"/>
      <c r="Y11" s="317"/>
      <c r="Z11" s="317"/>
      <c r="AA11" s="318"/>
    </row>
    <row r="12" spans="1:27" x14ac:dyDescent="0.3">
      <c r="A12" s="14"/>
      <c r="B12" s="15" t="s">
        <v>203</v>
      </c>
      <c r="C12" s="14"/>
      <c r="D12" s="69" t="s">
        <v>204</v>
      </c>
      <c r="E12" s="108">
        <v>44298.250000000029</v>
      </c>
      <c r="F12" s="109">
        <v>39985.25700000002</v>
      </c>
      <c r="G12" s="109">
        <v>43719.931000000011</v>
      </c>
      <c r="H12" s="109">
        <v>45458.085000000036</v>
      </c>
      <c r="I12" s="109">
        <v>46755.929000000033</v>
      </c>
      <c r="J12" s="109">
        <v>47098.189000000049</v>
      </c>
      <c r="K12" s="109">
        <v>47874.640000000007</v>
      </c>
      <c r="L12" s="109">
        <v>49933.266000000032</v>
      </c>
      <c r="M12" s="109">
        <v>49617.315000000017</v>
      </c>
      <c r="N12" s="109">
        <v>50406.284000000021</v>
      </c>
      <c r="O12" s="109">
        <v>52826.809000000037</v>
      </c>
      <c r="P12" s="109">
        <v>54251.940999999948</v>
      </c>
      <c r="Q12" s="109">
        <v>53267.885000000009</v>
      </c>
      <c r="R12" s="109">
        <v>58435.683999999994</v>
      </c>
      <c r="S12" s="109">
        <v>63239.563000000002</v>
      </c>
      <c r="T12" s="109">
        <v>71922.642000000007</v>
      </c>
      <c r="U12" s="109">
        <v>74803.359999999986</v>
      </c>
      <c r="V12" s="109">
        <v>77821.622000000003</v>
      </c>
      <c r="W12" s="109">
        <v>81993.997443371802</v>
      </c>
      <c r="X12" s="109">
        <v>85521.848329427739</v>
      </c>
      <c r="Y12" s="109">
        <v>89489.603994732606</v>
      </c>
      <c r="Z12" s="109">
        <v>92837.569730910269</v>
      </c>
      <c r="AA12" s="316">
        <v>96345.796962986875</v>
      </c>
    </row>
    <row r="13" spans="1:27" x14ac:dyDescent="0.3">
      <c r="A13" s="14"/>
      <c r="B13" s="15"/>
      <c r="C13" s="14"/>
      <c r="D13" s="69"/>
      <c r="E13" s="319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7"/>
      <c r="T13" s="317"/>
      <c r="U13" s="317"/>
      <c r="V13" s="317"/>
      <c r="W13" s="317"/>
      <c r="X13" s="317"/>
      <c r="Y13" s="317"/>
      <c r="Z13" s="317"/>
      <c r="AA13" s="318"/>
    </row>
    <row r="14" spans="1:27" x14ac:dyDescent="0.3">
      <c r="A14" s="14"/>
      <c r="B14" s="16" t="s">
        <v>205</v>
      </c>
      <c r="C14" s="123"/>
      <c r="D14" s="69" t="s">
        <v>204</v>
      </c>
      <c r="E14" s="108">
        <v>12464.310273888452</v>
      </c>
      <c r="F14" s="109">
        <v>8955.5067685641461</v>
      </c>
      <c r="G14" s="109">
        <v>12290.287352019028</v>
      </c>
      <c r="H14" s="109">
        <v>13245.721933947258</v>
      </c>
      <c r="I14" s="109">
        <v>14383.347280216136</v>
      </c>
      <c r="J14" s="109">
        <v>13924.680441432769</v>
      </c>
      <c r="K14" s="109">
        <v>14381.600049872748</v>
      </c>
      <c r="L14" s="109">
        <v>15796.635966130933</v>
      </c>
      <c r="M14" s="109">
        <v>14493.501750989863</v>
      </c>
      <c r="N14" s="109">
        <v>13939.886250745234</v>
      </c>
      <c r="O14" s="109">
        <v>13887.213649721252</v>
      </c>
      <c r="P14" s="109">
        <v>13154.927192034538</v>
      </c>
      <c r="Q14" s="109">
        <v>12134.098495127044</v>
      </c>
      <c r="R14" s="109">
        <v>13520.362285263638</v>
      </c>
      <c r="S14" s="109">
        <v>11662.538584265407</v>
      </c>
      <c r="T14" s="109">
        <v>21315.693285778867</v>
      </c>
      <c r="U14" s="109">
        <v>21130.858186075384</v>
      </c>
      <c r="V14" s="109">
        <v>21174.196868494968</v>
      </c>
      <c r="W14" s="109">
        <v>23179.198583478013</v>
      </c>
      <c r="X14" s="109">
        <v>23946.581269514998</v>
      </c>
      <c r="Y14" s="109">
        <v>24702.877372815739</v>
      </c>
      <c r="Z14" s="109">
        <v>25023.756120573376</v>
      </c>
      <c r="AA14" s="316">
        <v>25984.988611677341</v>
      </c>
    </row>
    <row r="15" spans="1:27" x14ac:dyDescent="0.3">
      <c r="A15" s="14"/>
      <c r="B15" s="15"/>
      <c r="C15" s="14"/>
      <c r="D15" s="11"/>
      <c r="E15" s="14"/>
      <c r="F15" s="7"/>
      <c r="N15" s="7"/>
      <c r="AA15" s="15"/>
    </row>
    <row r="16" spans="1:27" x14ac:dyDescent="0.3">
      <c r="A16" s="14"/>
      <c r="B16" s="15" t="s">
        <v>206</v>
      </c>
      <c r="C16" s="14"/>
      <c r="D16" s="69" t="s">
        <v>207</v>
      </c>
      <c r="E16" s="94">
        <v>36996.112000000001</v>
      </c>
      <c r="F16" s="95">
        <v>37004.756000000001</v>
      </c>
      <c r="G16" s="95">
        <v>37833.258000000002</v>
      </c>
      <c r="H16" s="95">
        <v>38578.481</v>
      </c>
      <c r="I16" s="95">
        <v>40113.717000000004</v>
      </c>
      <c r="J16" s="95">
        <v>39960.461000000003</v>
      </c>
      <c r="K16" s="95">
        <v>40637.881000000001</v>
      </c>
      <c r="L16" s="95">
        <v>41901.201999999997</v>
      </c>
      <c r="M16" s="95">
        <v>43296.390999999996</v>
      </c>
      <c r="N16" s="95">
        <v>46439.745000000003</v>
      </c>
      <c r="O16" s="95">
        <v>49239.614999999998</v>
      </c>
      <c r="P16" s="95">
        <v>51811.625999999997</v>
      </c>
      <c r="Q16" s="95">
        <v>53280.307999999997</v>
      </c>
      <c r="R16" s="95">
        <v>56637.432000000001</v>
      </c>
      <c r="S16" s="95">
        <v>66224.715000000011</v>
      </c>
      <c r="T16" s="95">
        <v>70572.801000000007</v>
      </c>
      <c r="U16" s="109">
        <v>75366.812000000005</v>
      </c>
      <c r="V16" s="109">
        <v>78795.701000000001</v>
      </c>
      <c r="W16" s="109">
        <v>82203.151327863889</v>
      </c>
      <c r="X16" s="109">
        <v>85719.052045554185</v>
      </c>
      <c r="Y16" s="109">
        <v>89290.175235275034</v>
      </c>
      <c r="Z16" s="109">
        <v>92154.61332259544</v>
      </c>
      <c r="AA16" s="316">
        <v>95038.117676000198</v>
      </c>
    </row>
    <row r="17" spans="1:27" x14ac:dyDescent="0.3">
      <c r="A17" s="14"/>
      <c r="B17" s="15"/>
      <c r="C17" s="14"/>
      <c r="D17" s="11"/>
      <c r="E17" s="14"/>
      <c r="F17" s="7"/>
      <c r="N17" s="7"/>
      <c r="AA17" s="15"/>
    </row>
    <row r="18" spans="1:27" x14ac:dyDescent="0.3">
      <c r="A18" s="14"/>
      <c r="B18" s="15" t="s">
        <v>208</v>
      </c>
      <c r="C18" s="14"/>
      <c r="D18" s="69"/>
      <c r="E18" s="195">
        <v>223.42699999999999</v>
      </c>
      <c r="F18" s="196">
        <v>255.691</v>
      </c>
      <c r="G18" s="196">
        <v>389.95400000000001</v>
      </c>
      <c r="H18" s="196">
        <v>568.02200000000005</v>
      </c>
      <c r="I18" s="196">
        <v>568.08399999999995</v>
      </c>
      <c r="J18" s="196">
        <v>604.21900000000005</v>
      </c>
      <c r="K18" s="196">
        <v>712.24400000000003</v>
      </c>
      <c r="L18" s="196">
        <v>669.43499999999995</v>
      </c>
      <c r="M18" s="196">
        <v>607.101</v>
      </c>
      <c r="N18" s="196">
        <v>792.96799999999996</v>
      </c>
      <c r="O18" s="196">
        <v>779.3599999999999</v>
      </c>
      <c r="P18" s="196">
        <v>824.49900000000014</v>
      </c>
      <c r="Q18" s="196">
        <v>776.54200000000003</v>
      </c>
      <c r="R18" s="196">
        <v>772.74699999999996</v>
      </c>
      <c r="S18" s="196">
        <v>904.81200000000013</v>
      </c>
      <c r="T18" s="196">
        <v>914.32999999999993</v>
      </c>
      <c r="U18" s="196">
        <v>988.8839999999999</v>
      </c>
      <c r="V18" s="196">
        <v>1056.9159999999999</v>
      </c>
      <c r="W18" s="196">
        <v>1139.4023595860392</v>
      </c>
      <c r="X18" s="196">
        <v>994.3397371484308</v>
      </c>
      <c r="Y18" s="196">
        <v>1028.6841871521522</v>
      </c>
      <c r="Z18" s="196">
        <v>1052.7397433341753</v>
      </c>
      <c r="AA18" s="237">
        <v>1102.6061568862015</v>
      </c>
    </row>
    <row r="19" spans="1:27" x14ac:dyDescent="0.3">
      <c r="A19" s="14"/>
      <c r="B19" s="15"/>
      <c r="C19" s="14"/>
      <c r="D19" s="69"/>
      <c r="E19" s="195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317"/>
      <c r="V19" s="317"/>
      <c r="W19" s="317"/>
      <c r="X19" s="317"/>
      <c r="Y19" s="317"/>
      <c r="Z19" s="317"/>
      <c r="AA19" s="318"/>
    </row>
    <row r="20" spans="1:27" x14ac:dyDescent="0.3">
      <c r="A20" s="14"/>
      <c r="B20" s="15" t="s">
        <v>209</v>
      </c>
      <c r="C20" s="14"/>
      <c r="D20" s="69" t="s">
        <v>207</v>
      </c>
      <c r="E20" s="94">
        <f>1000*'General government'!C15-'Non-standard macrobases'!E18</f>
        <v>3122.8569999999991</v>
      </c>
      <c r="F20" s="95">
        <f>1000*'General government'!D15-'Non-standard macrobases'!F18</f>
        <v>3644.5910000000003</v>
      </c>
      <c r="G20" s="95">
        <f>1000*'General government'!E15-'Non-standard macrobases'!G18</f>
        <v>3681.9149999999995</v>
      </c>
      <c r="H20" s="95">
        <f>1000*'General government'!F15-'Non-standard macrobases'!H18</f>
        <v>3637.2599999999993</v>
      </c>
      <c r="I20" s="95">
        <f>1000*'General government'!G15-'Non-standard macrobases'!I18</f>
        <v>3725.2560000000003</v>
      </c>
      <c r="J20" s="95">
        <f>1000*'General government'!H15-'Non-standard macrobases'!J18</f>
        <v>3697.6459999999997</v>
      </c>
      <c r="K20" s="95">
        <f>1000*'General government'!I15-'Non-standard macrobases'!K18</f>
        <v>3678.8839999999996</v>
      </c>
      <c r="L20" s="95">
        <f>1000*'General government'!J15-'Non-standard macrobases'!L18</f>
        <v>4061.4839999999999</v>
      </c>
      <c r="M20" s="95">
        <f>1000*'General government'!K15-'Non-standard macrobases'!M18</f>
        <v>3917.8919999999994</v>
      </c>
      <c r="N20" s="95">
        <f>1000*'General government'!L15-'Non-standard macrobases'!N18</f>
        <v>4044.4280000000008</v>
      </c>
      <c r="O20" s="95">
        <f>1000*'General government'!M15-'Non-standard macrobases'!O18</f>
        <v>4115.3869999999997</v>
      </c>
      <c r="P20" s="95">
        <f>1000*'General government'!N15-'Non-standard macrobases'!P18</f>
        <v>4267.9210000000012</v>
      </c>
      <c r="Q20" s="95">
        <f>1000*'General government'!O15-'Non-standard macrobases'!Q18</f>
        <v>4378.1859999999997</v>
      </c>
      <c r="R20" s="95">
        <f>1000*'General government'!P15-'Non-standard macrobases'!R18</f>
        <v>4945.8229999999994</v>
      </c>
      <c r="S20" s="95">
        <f>1000*'General government'!Q15-'Non-standard macrobases'!S18</f>
        <v>5695.137999999999</v>
      </c>
      <c r="T20" s="95">
        <f>1000*'General government'!R15-'Non-standard macrobases'!T18</f>
        <v>5761.3470000000016</v>
      </c>
      <c r="U20" s="109">
        <f>1000*'General government'!S15-'Non-standard macrobases'!U18</f>
        <v>6434.076</v>
      </c>
      <c r="V20" s="109">
        <f>1000*'General government'!T15-'Non-standard macrobases'!V18</f>
        <v>6786.7859999999991</v>
      </c>
      <c r="W20" s="109">
        <f>1000*'General government'!U15-'Non-standard macrobases'!W18</f>
        <v>7009.5976404139601</v>
      </c>
      <c r="X20" s="109">
        <f>1000*'General government'!V15-'Non-standard macrobases'!X18</f>
        <v>7209.9707282057288</v>
      </c>
      <c r="Y20" s="109">
        <f>1000*'General government'!W15-'Non-standard macrobases'!Y18</f>
        <v>7264.3532194214877</v>
      </c>
      <c r="Z20" s="109">
        <f>1000*'General government'!X15-'Non-standard macrobases'!Z18</f>
        <v>7437.5272994265233</v>
      </c>
      <c r="AA20" s="316">
        <f>1000*'General government'!Y15-'Non-standard macrobases'!AA18</f>
        <v>7685.7677467282238</v>
      </c>
    </row>
    <row r="21" spans="1:27" x14ac:dyDescent="0.3">
      <c r="A21" s="14"/>
      <c r="B21" s="15"/>
      <c r="C21" s="14"/>
      <c r="D21" s="69"/>
      <c r="E21" s="195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317"/>
      <c r="V21" s="317"/>
      <c r="W21" s="317"/>
      <c r="X21" s="317"/>
      <c r="Y21" s="317"/>
      <c r="Z21" s="317"/>
      <c r="AA21" s="318"/>
    </row>
    <row r="22" spans="1:27" x14ac:dyDescent="0.3">
      <c r="A22" s="14"/>
      <c r="B22" s="15" t="s">
        <v>210</v>
      </c>
      <c r="C22" s="14"/>
      <c r="D22" s="69"/>
      <c r="E22" s="195">
        <v>523.952</v>
      </c>
      <c r="F22" s="196">
        <v>526.35699999999997</v>
      </c>
      <c r="G22" s="196">
        <v>333.82600000000002</v>
      </c>
      <c r="H22" s="196">
        <v>683.00899999999979</v>
      </c>
      <c r="I22" s="196">
        <v>604.90099999999995</v>
      </c>
      <c r="J22" s="196">
        <v>770.55700000000002</v>
      </c>
      <c r="K22" s="196">
        <v>1178.9639999999999</v>
      </c>
      <c r="L22" s="196">
        <v>1847.6220000000001</v>
      </c>
      <c r="M22" s="196">
        <v>865.303</v>
      </c>
      <c r="N22" s="196">
        <v>775.048</v>
      </c>
      <c r="O22" s="196">
        <v>1011.3589999999999</v>
      </c>
      <c r="P22" s="196">
        <v>824.69699999999989</v>
      </c>
      <c r="Q22" s="196">
        <v>857.36999999999989</v>
      </c>
      <c r="R22" s="196">
        <v>931.00400000000002</v>
      </c>
      <c r="S22" s="196">
        <v>928.91499999999996</v>
      </c>
      <c r="T22" s="196">
        <v>1563.8620000000001</v>
      </c>
      <c r="U22" s="317">
        <v>1276.4499999999998</v>
      </c>
      <c r="V22" s="317">
        <v>1299.239</v>
      </c>
      <c r="W22" s="317">
        <v>1485.2442529062678</v>
      </c>
      <c r="X22" s="317">
        <v>1127.8453156694218</v>
      </c>
      <c r="Y22" s="317">
        <v>1142.461116990635</v>
      </c>
      <c r="Z22" s="317">
        <v>1231.1001492003031</v>
      </c>
      <c r="AA22" s="318">
        <v>1388.9805135084359</v>
      </c>
    </row>
    <row r="23" spans="1:27" x14ac:dyDescent="0.3">
      <c r="A23" s="14"/>
      <c r="B23" s="15"/>
      <c r="C23" s="14"/>
      <c r="D23" s="69"/>
      <c r="E23" s="195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317"/>
      <c r="V23" s="317"/>
      <c r="W23" s="317"/>
      <c r="X23" s="317"/>
      <c r="Y23" s="317"/>
      <c r="Z23" s="317"/>
      <c r="AA23" s="318"/>
    </row>
    <row r="24" spans="1:27" x14ac:dyDescent="0.3">
      <c r="A24" s="14"/>
      <c r="B24" s="15" t="s">
        <v>211</v>
      </c>
      <c r="C24" s="14"/>
      <c r="D24" s="69" t="s">
        <v>207</v>
      </c>
      <c r="E24" s="94">
        <f>1000*'General government'!C12-'Non-standard macrobases'!E22</f>
        <v>1850.1430000000003</v>
      </c>
      <c r="F24" s="95">
        <f>1000*'General government'!D12-'Non-standard macrobases'!F22</f>
        <v>2013.9740000000002</v>
      </c>
      <c r="G24" s="95">
        <f>1000*'General government'!E12-'Non-standard macrobases'!G22</f>
        <v>2179.3820000000001</v>
      </c>
      <c r="H24" s="95">
        <f>1000*'General government'!F12-'Non-standard macrobases'!H22</f>
        <v>2004.903</v>
      </c>
      <c r="I24" s="95">
        <f>1000*'General government'!G12-'Non-standard macrobases'!I22</f>
        <v>1806.4560000000001</v>
      </c>
      <c r="J24" s="95">
        <f>1000*'General government'!H12-'Non-standard macrobases'!J22</f>
        <v>1761.8950000000002</v>
      </c>
      <c r="K24" s="95">
        <f>1000*'General government'!I12-'Non-standard macrobases'!K22</f>
        <v>1978.8410000000003</v>
      </c>
      <c r="L24" s="95">
        <f>1000*'General government'!J12-'Non-standard macrobases'!L22</f>
        <v>3340.8620000000001</v>
      </c>
      <c r="M24" s="95">
        <f>1000*'General government'!K12-'Non-standard macrobases'!M22</f>
        <v>1917.5129999999999</v>
      </c>
      <c r="N24" s="95">
        <f>1000*'General government'!L12-'Non-standard macrobases'!N22</f>
        <v>2091.8270000000002</v>
      </c>
      <c r="O24" s="95">
        <f>1000*'General government'!M12-'Non-standard macrobases'!O22</f>
        <v>2359.3810000000003</v>
      </c>
      <c r="P24" s="95">
        <f>1000*'General government'!N12-'Non-standard macrobases'!P22</f>
        <v>2563.777</v>
      </c>
      <c r="Q24" s="95">
        <f>1000*'General government'!O12-'Non-standard macrobases'!Q22</f>
        <v>2351.2190000000001</v>
      </c>
      <c r="R24" s="95">
        <f>1000*'General government'!P12-'Non-standard macrobases'!R22</f>
        <v>2140.56</v>
      </c>
      <c r="S24" s="95">
        <f>1000*'General government'!Q12-'Non-standard macrobases'!S22</f>
        <v>2449.8740000000003</v>
      </c>
      <c r="T24" s="95">
        <f>1000*'General government'!R12-'Non-standard macrobases'!T22</f>
        <v>2820.817</v>
      </c>
      <c r="U24" s="95">
        <f>1000*'General government'!S12-'Non-standard macrobases'!U22</f>
        <v>3348.5390000000007</v>
      </c>
      <c r="V24" s="95">
        <f>1000*'General government'!T12-'Non-standard macrobases'!V22</f>
        <v>4952.5583288778998</v>
      </c>
      <c r="W24" s="95">
        <f>1000*'General government'!U12-'Non-standard macrobases'!W22</f>
        <v>5850.7557470937318</v>
      </c>
      <c r="X24" s="95">
        <f>1000*'General government'!V12-'Non-standard macrobases'!X22</f>
        <v>5617.8395961890801</v>
      </c>
      <c r="Y24" s="95">
        <f>1000*'General government'!W12-'Non-standard macrobases'!Y22</f>
        <v>5750.9924453116555</v>
      </c>
      <c r="Z24" s="95">
        <f>1000*'General government'!X12-'Non-standard macrobases'!Z22</f>
        <v>6265.8711167506544</v>
      </c>
      <c r="AA24" s="236">
        <f>1000*'General government'!Y12-'Non-standard macrobases'!AA22</f>
        <v>6219.4347097622986</v>
      </c>
    </row>
    <row r="25" spans="1:27" x14ac:dyDescent="0.3">
      <c r="A25" s="14"/>
      <c r="B25" s="15"/>
      <c r="C25" s="14"/>
      <c r="D25" s="69"/>
      <c r="E25" s="94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109"/>
      <c r="V25" s="109"/>
      <c r="W25" s="109"/>
      <c r="X25" s="109"/>
      <c r="Y25" s="109"/>
      <c r="Z25" s="109"/>
      <c r="AA25" s="316"/>
    </row>
    <row r="26" spans="1:27" x14ac:dyDescent="0.3">
      <c r="A26" s="14"/>
      <c r="B26" s="23" t="s">
        <v>212</v>
      </c>
      <c r="C26" s="14"/>
      <c r="D26" s="69"/>
      <c r="E26" s="94"/>
      <c r="F26" s="95"/>
      <c r="G26" s="95"/>
      <c r="H26" s="95"/>
      <c r="I26" s="95"/>
      <c r="J26" s="95"/>
      <c r="K26" s="95"/>
      <c r="L26" s="95"/>
      <c r="M26" s="95"/>
      <c r="N26" s="33">
        <v>6.52571732361206</v>
      </c>
      <c r="O26" s="33">
        <v>18.769582305979043</v>
      </c>
      <c r="P26" s="33">
        <v>27.578773119392682</v>
      </c>
      <c r="Q26" s="33">
        <v>26.817491043980173</v>
      </c>
      <c r="R26" s="33">
        <v>56.321419560511963</v>
      </c>
      <c r="S26" s="33">
        <v>91.939332737311005</v>
      </c>
      <c r="T26" s="33">
        <v>93.236055434617512</v>
      </c>
      <c r="U26" s="33">
        <v>68.774018555116385</v>
      </c>
      <c r="V26" s="33">
        <v>75.588761943973893</v>
      </c>
      <c r="W26" s="33">
        <v>79.627613691260436</v>
      </c>
      <c r="X26" s="33">
        <v>84.227500000000006</v>
      </c>
      <c r="Y26" s="33">
        <v>87.325833333333335</v>
      </c>
      <c r="Z26" s="33">
        <v>90.619166666666686</v>
      </c>
      <c r="AA26" s="34">
        <v>94.079999999999984</v>
      </c>
    </row>
    <row r="27" spans="1:27" x14ac:dyDescent="0.3">
      <c r="A27" s="36"/>
      <c r="B27" s="35"/>
      <c r="C27" s="36"/>
      <c r="D27" s="124"/>
      <c r="E27" s="125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239"/>
      <c r="V27" s="239"/>
      <c r="W27" s="239"/>
      <c r="X27" s="239"/>
      <c r="Y27" s="239"/>
      <c r="Z27" s="239"/>
      <c r="AA27" s="240"/>
    </row>
  </sheetData>
  <mergeCells count="3">
    <mergeCell ref="A1:Z1"/>
    <mergeCell ref="A2:Z2"/>
    <mergeCell ref="A3:Z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19"/>
  <sheetViews>
    <sheetView zoomScale="70" zoomScaleNormal="70" workbookViewId="0">
      <pane xSplit="2" ySplit="6" topLeftCell="G7" activePane="bottomRight" state="frozen"/>
      <selection pane="topRight" activeCell="C1" sqref="C1"/>
      <selection pane="bottomLeft" activeCell="A7" sqref="A7"/>
      <selection pane="bottomRight" activeCell="A2" sqref="A2:AL3"/>
    </sheetView>
  </sheetViews>
  <sheetFormatPr defaultColWidth="9.125" defaultRowHeight="15.6" x14ac:dyDescent="0.3"/>
  <cols>
    <col min="1" max="1" width="5.75" style="93" customWidth="1"/>
    <col min="2" max="2" width="75.75" style="93" customWidth="1"/>
    <col min="3" max="3" width="9.125" style="138" customWidth="1"/>
    <col min="4" max="22" width="9.125" style="93" customWidth="1"/>
    <col min="23" max="16384" width="9.125" style="93"/>
  </cols>
  <sheetData>
    <row r="1" spans="1:42" x14ac:dyDescent="0.3">
      <c r="A1" s="375" t="str">
        <f>'Summary indicators'!A1:Q1</f>
        <v>76th meeting of the Macroeconomic Forecast Committee, September 15 2026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</row>
    <row r="2" spans="1:42" ht="17.399999999999999" x14ac:dyDescent="0.3">
      <c r="A2" s="376" t="s">
        <v>213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  <c r="Y2" s="376"/>
      <c r="Z2" s="376"/>
      <c r="AA2" s="376"/>
      <c r="AB2" s="376"/>
      <c r="AC2" s="376"/>
      <c r="AD2" s="376"/>
      <c r="AE2" s="376"/>
      <c r="AF2" s="376"/>
      <c r="AG2" s="376"/>
      <c r="AH2" s="376"/>
      <c r="AI2" s="376"/>
      <c r="AJ2" s="376"/>
      <c r="AK2" s="376"/>
      <c r="AL2" s="376"/>
    </row>
    <row r="3" spans="1:42" x14ac:dyDescent="0.3">
      <c r="A3" s="377" t="s">
        <v>16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377"/>
      <c r="Y3" s="377"/>
      <c r="Z3" s="377"/>
      <c r="AA3" s="377"/>
      <c r="AB3" s="377"/>
      <c r="AC3" s="377"/>
      <c r="AD3" s="377"/>
      <c r="AE3" s="377"/>
      <c r="AF3" s="377"/>
      <c r="AG3" s="377"/>
      <c r="AH3" s="377"/>
      <c r="AI3" s="377"/>
      <c r="AJ3" s="377"/>
      <c r="AK3" s="377"/>
      <c r="AL3" s="377"/>
    </row>
    <row r="4" spans="1:42" x14ac:dyDescent="0.3">
      <c r="A4" s="127"/>
      <c r="B4" s="128"/>
      <c r="C4" s="129"/>
      <c r="D4" s="129"/>
      <c r="E4" s="129"/>
      <c r="F4" s="130"/>
      <c r="G4" s="129"/>
      <c r="H4" s="129"/>
      <c r="I4" s="129"/>
      <c r="J4" s="130"/>
      <c r="K4" s="129"/>
      <c r="L4" s="129"/>
      <c r="M4" s="129"/>
      <c r="N4" s="130"/>
      <c r="O4" s="129"/>
      <c r="P4" s="129"/>
      <c r="Q4" s="129"/>
      <c r="R4" s="130"/>
      <c r="S4" s="129"/>
      <c r="T4" s="129"/>
      <c r="U4" s="129"/>
      <c r="V4" s="130"/>
      <c r="W4" s="129"/>
      <c r="X4" s="129"/>
      <c r="Y4" s="129"/>
      <c r="Z4" s="130"/>
      <c r="AA4" s="129"/>
      <c r="AB4" s="129"/>
      <c r="AC4" s="129"/>
      <c r="AD4" s="130"/>
      <c r="AE4" s="129"/>
      <c r="AF4" s="129"/>
      <c r="AG4" s="129"/>
      <c r="AH4" s="130"/>
      <c r="AI4" s="129"/>
      <c r="AJ4" s="129"/>
      <c r="AK4" s="129"/>
      <c r="AL4" s="130"/>
      <c r="AM4" s="129"/>
      <c r="AN4" s="129"/>
      <c r="AO4" s="129"/>
      <c r="AP4" s="130"/>
    </row>
    <row r="5" spans="1:42" x14ac:dyDescent="0.3">
      <c r="A5" s="131"/>
      <c r="B5" s="314"/>
      <c r="C5" s="132">
        <v>2021</v>
      </c>
      <c r="D5" s="132">
        <v>2021</v>
      </c>
      <c r="E5" s="132">
        <v>2021</v>
      </c>
      <c r="F5" s="133">
        <v>2021</v>
      </c>
      <c r="G5" s="132">
        <v>2022</v>
      </c>
      <c r="H5" s="132">
        <v>2022</v>
      </c>
      <c r="I5" s="132">
        <v>2022</v>
      </c>
      <c r="J5" s="133">
        <v>2022</v>
      </c>
      <c r="K5" s="132">
        <v>2023</v>
      </c>
      <c r="L5" s="132">
        <v>2023</v>
      </c>
      <c r="M5" s="132">
        <v>2023</v>
      </c>
      <c r="N5" s="133">
        <v>2023</v>
      </c>
      <c r="O5" s="160">
        <v>2024</v>
      </c>
      <c r="P5" s="132">
        <v>2024</v>
      </c>
      <c r="Q5" s="132">
        <v>2024</v>
      </c>
      <c r="R5" s="133">
        <v>2024</v>
      </c>
      <c r="S5" s="160">
        <v>2025</v>
      </c>
      <c r="T5" s="132">
        <v>2025</v>
      </c>
      <c r="U5" s="132">
        <v>2025</v>
      </c>
      <c r="V5" s="133">
        <v>2025</v>
      </c>
      <c r="W5" s="160">
        <v>2026</v>
      </c>
      <c r="X5" s="132">
        <v>2026</v>
      </c>
      <c r="Y5" s="132">
        <v>2026</v>
      </c>
      <c r="Z5" s="133">
        <v>2026</v>
      </c>
      <c r="AA5" s="160">
        <v>2027</v>
      </c>
      <c r="AB5" s="132">
        <v>2027</v>
      </c>
      <c r="AC5" s="132">
        <v>2027</v>
      </c>
      <c r="AD5" s="133">
        <v>2027</v>
      </c>
      <c r="AE5" s="160">
        <v>2028</v>
      </c>
      <c r="AF5" s="132">
        <v>2028</v>
      </c>
      <c r="AG5" s="132">
        <v>2028</v>
      </c>
      <c r="AH5" s="133">
        <v>2028</v>
      </c>
      <c r="AI5" s="160">
        <v>2029</v>
      </c>
      <c r="AJ5" s="132">
        <v>2029</v>
      </c>
      <c r="AK5" s="132">
        <v>2029</v>
      </c>
      <c r="AL5" s="133">
        <v>2029</v>
      </c>
      <c r="AM5" s="160">
        <v>2030</v>
      </c>
      <c r="AN5" s="132">
        <v>2030</v>
      </c>
      <c r="AO5" s="132">
        <v>2030</v>
      </c>
      <c r="AP5" s="133">
        <v>2030</v>
      </c>
    </row>
    <row r="6" spans="1:42" x14ac:dyDescent="0.3">
      <c r="A6" s="134"/>
      <c r="B6" s="80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3">
      <c r="A7" s="131"/>
      <c r="B7" s="133"/>
      <c r="C7" s="151"/>
      <c r="D7" s="152"/>
      <c r="E7" s="152"/>
      <c r="F7" s="153"/>
      <c r="G7" s="151"/>
      <c r="H7" s="152"/>
      <c r="I7" s="152"/>
      <c r="J7" s="153"/>
      <c r="K7" s="151"/>
      <c r="L7" s="152"/>
      <c r="M7" s="152"/>
      <c r="N7" s="153"/>
      <c r="O7" s="151"/>
      <c r="P7" s="152"/>
      <c r="Q7" s="152"/>
      <c r="R7" s="153"/>
      <c r="S7" s="151"/>
      <c r="T7" s="152"/>
      <c r="U7" s="152"/>
      <c r="V7" s="153"/>
      <c r="W7" s="151"/>
      <c r="X7" s="152"/>
      <c r="Y7" s="152"/>
      <c r="Z7" s="153"/>
      <c r="AA7" s="151"/>
      <c r="AB7" s="152"/>
      <c r="AC7" s="152"/>
      <c r="AD7" s="153"/>
      <c r="AE7" s="151"/>
      <c r="AF7" s="152"/>
      <c r="AG7" s="152"/>
      <c r="AH7" s="153"/>
      <c r="AI7" s="151"/>
      <c r="AJ7" s="152"/>
      <c r="AK7" s="152"/>
      <c r="AL7" s="153"/>
      <c r="AM7" s="151"/>
      <c r="AN7" s="152"/>
      <c r="AO7" s="152"/>
      <c r="AP7" s="153"/>
    </row>
    <row r="8" spans="1:42" x14ac:dyDescent="0.3">
      <c r="A8" s="131"/>
      <c r="B8" s="71" t="s">
        <v>214</v>
      </c>
      <c r="C8" s="148">
        <v>1.0000000000000009</v>
      </c>
      <c r="D8" s="149">
        <v>2.2333333333333316</v>
      </c>
      <c r="E8" s="149">
        <v>3.8999999999999924</v>
      </c>
      <c r="F8" s="150">
        <v>5.4999999999999938</v>
      </c>
      <c r="G8" s="148">
        <v>9.2666666666666675</v>
      </c>
      <c r="H8" s="149">
        <v>12.53333333333333</v>
      </c>
      <c r="I8" s="149">
        <v>13.93333333333333</v>
      </c>
      <c r="J8" s="150">
        <v>15.233333333333343</v>
      </c>
      <c r="K8" s="148">
        <v>15.133333333333333</v>
      </c>
      <c r="L8" s="149">
        <v>12.166666666666659</v>
      </c>
      <c r="M8" s="149">
        <v>8.9333333333333265</v>
      </c>
      <c r="N8" s="150">
        <v>6.4000000000000057</v>
      </c>
      <c r="O8" s="148">
        <v>3.2000000000000028</v>
      </c>
      <c r="P8" s="149">
        <v>2.1333333333333426</v>
      </c>
      <c r="Q8" s="149">
        <v>2.6666666666666616</v>
      </c>
      <c r="R8" s="150">
        <v>3.066666666666662</v>
      </c>
      <c r="S8" s="148">
        <v>3.8999999999999924</v>
      </c>
      <c r="T8" s="149">
        <v>4.0333333333333332</v>
      </c>
      <c r="U8" s="149">
        <v>4.2999999999999927</v>
      </c>
      <c r="V8" s="150">
        <v>3.7333333333333218</v>
      </c>
      <c r="W8" s="148">
        <v>3.7333333333333218</v>
      </c>
      <c r="X8" s="149">
        <v>3.7333333333333218</v>
      </c>
      <c r="Y8" s="149">
        <v>3.3395031409503284</v>
      </c>
      <c r="Z8" s="150">
        <v>3.8557786233821112</v>
      </c>
      <c r="AA8" s="148">
        <v>3.3187134546656285</v>
      </c>
      <c r="AB8" s="149">
        <v>3.3325274217831864</v>
      </c>
      <c r="AC8" s="149">
        <v>2.7397757884045966</v>
      </c>
      <c r="AD8" s="150">
        <v>2.2277356587753165</v>
      </c>
      <c r="AE8" s="148">
        <v>4.3428265657699097</v>
      </c>
      <c r="AF8" s="149">
        <v>4.4822038313370767</v>
      </c>
      <c r="AG8" s="149">
        <v>4.4066303581217285</v>
      </c>
      <c r="AH8" s="150">
        <v>4.2818061345998677</v>
      </c>
      <c r="AI8" s="148">
        <v>2.5274284436133319</v>
      </c>
      <c r="AJ8" s="149">
        <v>2.311975540248866</v>
      </c>
      <c r="AK8" s="149">
        <v>2.169339684759005</v>
      </c>
      <c r="AL8" s="150">
        <v>2.0640885259184971</v>
      </c>
      <c r="AM8" s="148">
        <v>2.2372476737355216</v>
      </c>
      <c r="AN8" s="149">
        <v>2.1498312149580214</v>
      </c>
      <c r="AO8" s="149">
        <v>2.0323598482703398</v>
      </c>
      <c r="AP8" s="150">
        <v>1.9627089246681206</v>
      </c>
    </row>
    <row r="9" spans="1:42" x14ac:dyDescent="0.3">
      <c r="A9" s="131"/>
      <c r="B9" s="135" t="s">
        <v>215</v>
      </c>
      <c r="C9" s="380">
        <f t="shared" ref="C9" si="0">AVERAGE(C8:D8)</f>
        <v>1.6166666666666663</v>
      </c>
      <c r="D9" s="381"/>
      <c r="E9" s="381">
        <f t="shared" ref="E9" si="1">AVERAGE(E8:F8)</f>
        <v>4.6999999999999931</v>
      </c>
      <c r="F9" s="382"/>
      <c r="G9" s="380">
        <f t="shared" ref="G9" si="2">AVERAGE(G8:H8)</f>
        <v>10.899999999999999</v>
      </c>
      <c r="H9" s="381"/>
      <c r="I9" s="381">
        <f t="shared" ref="I9" si="3">AVERAGE(I8:J8)</f>
        <v>14.583333333333336</v>
      </c>
      <c r="J9" s="382"/>
      <c r="K9" s="380">
        <f t="shared" ref="K9" si="4">AVERAGE(K8:L8)</f>
        <v>13.649999999999995</v>
      </c>
      <c r="L9" s="381"/>
      <c r="M9" s="381">
        <f t="shared" ref="M9" si="5">AVERAGE(M8:N8)</f>
        <v>7.6666666666666661</v>
      </c>
      <c r="N9" s="382"/>
      <c r="O9" s="380">
        <f t="shared" ref="O9" si="6">AVERAGE(O8:P8)</f>
        <v>2.6666666666666727</v>
      </c>
      <c r="P9" s="381"/>
      <c r="Q9" s="381">
        <f t="shared" ref="Q9" si="7">AVERAGE(Q8:R8)</f>
        <v>2.8666666666666618</v>
      </c>
      <c r="R9" s="382"/>
      <c r="S9" s="380">
        <f t="shared" ref="S9" si="8">AVERAGE(S8:T8)</f>
        <v>3.9666666666666628</v>
      </c>
      <c r="T9" s="381"/>
      <c r="U9" s="381">
        <f t="shared" ref="U9" si="9">AVERAGE(U8:V8)</f>
        <v>4.0166666666666568</v>
      </c>
      <c r="V9" s="382"/>
      <c r="W9" s="380">
        <f t="shared" ref="W9" si="10">AVERAGE(W8:X8)</f>
        <v>3.7333333333333218</v>
      </c>
      <c r="X9" s="381"/>
      <c r="Y9" s="381">
        <f t="shared" ref="Y9" si="11">AVERAGE(Y8:Z8)</f>
        <v>3.5976408821662198</v>
      </c>
      <c r="Z9" s="382"/>
      <c r="AA9" s="380">
        <f t="shared" ref="AA9" si="12">AVERAGE(AA8:AB8)</f>
        <v>3.3256204382244077</v>
      </c>
      <c r="AB9" s="381"/>
      <c r="AC9" s="381">
        <f t="shared" ref="AC9" si="13">AVERAGE(AC8:AD8)</f>
        <v>2.4837557235899563</v>
      </c>
      <c r="AD9" s="382"/>
      <c r="AE9" s="380">
        <f t="shared" ref="AE9" si="14">AVERAGE(AE8:AF8)</f>
        <v>4.4125151985534927</v>
      </c>
      <c r="AF9" s="381"/>
      <c r="AG9" s="381">
        <f t="shared" ref="AG9" si="15">AVERAGE(AG8:AH8)</f>
        <v>4.3442182463607981</v>
      </c>
      <c r="AH9" s="382"/>
      <c r="AI9" s="380">
        <f t="shared" ref="AI9" si="16">AVERAGE(AI8:AJ8)</f>
        <v>2.4197019919310989</v>
      </c>
      <c r="AJ9" s="381"/>
      <c r="AK9" s="381">
        <f t="shared" ref="AK9" si="17">AVERAGE(AK8:AL8)</f>
        <v>2.116714105338751</v>
      </c>
      <c r="AL9" s="382"/>
      <c r="AM9" s="380">
        <f t="shared" ref="AM9" si="18">AVERAGE(AM8:AN8)</f>
        <v>2.1935394443467713</v>
      </c>
      <c r="AN9" s="381"/>
      <c r="AO9" s="381">
        <f t="shared" ref="AO9" si="19">AVERAGE(AO8:AP8)</f>
        <v>1.9975343864692303</v>
      </c>
      <c r="AP9" s="382"/>
    </row>
    <row r="10" spans="1:42" x14ac:dyDescent="0.3">
      <c r="A10" s="131"/>
      <c r="B10" s="71"/>
      <c r="C10" s="248"/>
      <c r="D10" s="249"/>
      <c r="E10" s="249"/>
      <c r="F10" s="250"/>
      <c r="G10" s="248"/>
      <c r="H10" s="249"/>
      <c r="I10" s="249"/>
      <c r="J10" s="250"/>
      <c r="K10" s="248"/>
      <c r="L10" s="249"/>
      <c r="M10" s="249"/>
      <c r="N10" s="250"/>
      <c r="O10" s="248"/>
      <c r="P10" s="249"/>
      <c r="Q10" s="249"/>
      <c r="R10" s="250"/>
      <c r="S10" s="248"/>
      <c r="T10" s="249"/>
      <c r="U10" s="249"/>
      <c r="V10" s="250"/>
      <c r="W10" s="248"/>
      <c r="X10" s="249"/>
      <c r="Y10" s="249"/>
      <c r="Z10" s="250"/>
      <c r="AA10" s="248"/>
      <c r="AB10" s="249"/>
      <c r="AC10" s="249"/>
      <c r="AD10" s="250"/>
      <c r="AE10" s="248"/>
      <c r="AF10" s="249"/>
      <c r="AG10" s="249"/>
      <c r="AH10" s="250"/>
      <c r="AI10" s="248"/>
      <c r="AJ10" s="249"/>
      <c r="AK10" s="249"/>
      <c r="AL10" s="250"/>
      <c r="AM10" s="248"/>
      <c r="AN10" s="249"/>
      <c r="AO10" s="249"/>
      <c r="AP10" s="250"/>
    </row>
    <row r="11" spans="1:42" x14ac:dyDescent="0.3">
      <c r="A11" s="131"/>
      <c r="B11" s="71" t="s">
        <v>179</v>
      </c>
      <c r="C11" s="148">
        <v>0.6611101259088592</v>
      </c>
      <c r="D11" s="149">
        <v>1.9089301503094624</v>
      </c>
      <c r="E11" s="149">
        <v>3.767059889004587</v>
      </c>
      <c r="F11" s="150">
        <v>5.4076053541068259</v>
      </c>
      <c r="G11" s="148">
        <v>10.075069225109301</v>
      </c>
      <c r="H11" s="149">
        <v>13.443629234998822</v>
      </c>
      <c r="I11" s="149">
        <v>15.158707028580132</v>
      </c>
      <c r="J11" s="150">
        <v>16.758140246774687</v>
      </c>
      <c r="K11" s="148">
        <v>16.103127620100864</v>
      </c>
      <c r="L11" s="149">
        <v>12.894539053752151</v>
      </c>
      <c r="M11" s="149">
        <v>8.9206890002798911</v>
      </c>
      <c r="N11" s="150">
        <v>6.1010330953034098</v>
      </c>
      <c r="O11" s="148">
        <v>2.6258261680423223</v>
      </c>
      <c r="P11" s="149">
        <v>1.4227986471334386</v>
      </c>
      <c r="Q11" s="149">
        <v>2.1619691758125947</v>
      </c>
      <c r="R11" s="150">
        <v>2.7382433018718677</v>
      </c>
      <c r="S11" s="148">
        <v>3.4524001640642066</v>
      </c>
      <c r="T11" s="149">
        <v>3.6738406288256531</v>
      </c>
      <c r="U11" s="149">
        <v>3.8994576798170311</v>
      </c>
      <c r="V11" s="150">
        <v>3.155795111903803</v>
      </c>
      <c r="W11" s="148">
        <v>3.5666666666666735</v>
      </c>
      <c r="X11" s="149">
        <v>3.6666666666666625</v>
      </c>
      <c r="Y11" s="149">
        <v>3.3531815564091794</v>
      </c>
      <c r="Z11" s="150">
        <v>4.1429933839493227</v>
      </c>
      <c r="AA11" s="148">
        <v>3.5368987584566582</v>
      </c>
      <c r="AB11" s="149">
        <v>3.3482719709704551</v>
      </c>
      <c r="AC11" s="149">
        <v>2.7450482251605179</v>
      </c>
      <c r="AD11" s="150">
        <v>2.0677873243217308</v>
      </c>
      <c r="AE11" s="148">
        <v>4.5646693392396811</v>
      </c>
      <c r="AF11" s="149">
        <v>4.7065174149708495</v>
      </c>
      <c r="AG11" s="149">
        <v>4.6244017229064864</v>
      </c>
      <c r="AH11" s="150">
        <v>4.4938372196642469</v>
      </c>
      <c r="AI11" s="148">
        <v>2.1398798585357413</v>
      </c>
      <c r="AJ11" s="149">
        <v>1.9241063465359018</v>
      </c>
      <c r="AK11" s="149">
        <v>1.7799021866937901</v>
      </c>
      <c r="AL11" s="150">
        <v>1.6740975733977723</v>
      </c>
      <c r="AM11" s="148">
        <v>1.9411380616913845</v>
      </c>
      <c r="AN11" s="149">
        <v>1.8525445268121179</v>
      </c>
      <c r="AO11" s="149">
        <v>1.7337648039535212</v>
      </c>
      <c r="AP11" s="150">
        <v>1.6631191177515867</v>
      </c>
    </row>
    <row r="12" spans="1:42" x14ac:dyDescent="0.3">
      <c r="A12" s="131"/>
      <c r="B12" s="135" t="s">
        <v>215</v>
      </c>
      <c r="C12" s="380">
        <f t="shared" ref="C12" si="20">AVERAGE(C11:D11)</f>
        <v>1.2850201381091608</v>
      </c>
      <c r="D12" s="381"/>
      <c r="E12" s="381">
        <f t="shared" ref="E12" si="21">AVERAGE(E11:F11)</f>
        <v>4.5873326215557064</v>
      </c>
      <c r="F12" s="382"/>
      <c r="G12" s="380">
        <f t="shared" ref="G12" si="22">AVERAGE(G11:H11)</f>
        <v>11.759349230054061</v>
      </c>
      <c r="H12" s="381"/>
      <c r="I12" s="381">
        <f t="shared" ref="I12" si="23">AVERAGE(I11:J11)</f>
        <v>15.958423637677409</v>
      </c>
      <c r="J12" s="382"/>
      <c r="K12" s="380">
        <f t="shared" ref="K12" si="24">AVERAGE(K11:L11)</f>
        <v>14.498833336926507</v>
      </c>
      <c r="L12" s="381"/>
      <c r="M12" s="381">
        <f t="shared" ref="M12" si="25">AVERAGE(M11:N11)</f>
        <v>7.51086104779165</v>
      </c>
      <c r="N12" s="382"/>
      <c r="O12" s="380">
        <f t="shared" ref="O12" si="26">AVERAGE(O11:P11)</f>
        <v>2.0243124075878804</v>
      </c>
      <c r="P12" s="381"/>
      <c r="Q12" s="381">
        <f t="shared" ref="Q12" si="27">AVERAGE(Q11:R11)</f>
        <v>2.4501062388422312</v>
      </c>
      <c r="R12" s="382"/>
      <c r="S12" s="380">
        <f t="shared" ref="S12" si="28">AVERAGE(S11:T11)</f>
        <v>3.5631203964449298</v>
      </c>
      <c r="T12" s="381"/>
      <c r="U12" s="381">
        <f t="shared" ref="U12" si="29">AVERAGE(U11:V11)</f>
        <v>3.527626395860417</v>
      </c>
      <c r="V12" s="382"/>
      <c r="W12" s="380">
        <f t="shared" ref="W12" si="30">AVERAGE(W11:X11)</f>
        <v>3.616666666666668</v>
      </c>
      <c r="X12" s="381"/>
      <c r="Y12" s="381">
        <f t="shared" ref="Y12" si="31">AVERAGE(Y11:Z11)</f>
        <v>3.748087470179251</v>
      </c>
      <c r="Z12" s="382"/>
      <c r="AA12" s="380">
        <f t="shared" ref="AA12" si="32">AVERAGE(AA11:AB11)</f>
        <v>3.4425853647135565</v>
      </c>
      <c r="AB12" s="381"/>
      <c r="AC12" s="381">
        <f t="shared" ref="AC12" si="33">AVERAGE(AC11:AD11)</f>
        <v>2.4064177747411244</v>
      </c>
      <c r="AD12" s="382"/>
      <c r="AE12" s="380">
        <f t="shared" ref="AE12" si="34">AVERAGE(AE11:AF11)</f>
        <v>4.6355933771052653</v>
      </c>
      <c r="AF12" s="381"/>
      <c r="AG12" s="381">
        <f t="shared" ref="AG12" si="35">AVERAGE(AG11:AH11)</f>
        <v>4.5591194712853671</v>
      </c>
      <c r="AH12" s="382"/>
      <c r="AI12" s="380">
        <f t="shared" ref="AI12" si="36">AVERAGE(AI11:AJ11)</f>
        <v>2.0319931025358215</v>
      </c>
      <c r="AJ12" s="381"/>
      <c r="AK12" s="381">
        <f t="shared" ref="AK12" si="37">AVERAGE(AK11:AL11)</f>
        <v>1.7269998800457813</v>
      </c>
      <c r="AL12" s="382"/>
      <c r="AM12" s="380">
        <f t="shared" ref="AM12" si="38">AVERAGE(AM11:AN11)</f>
        <v>1.8968412942517512</v>
      </c>
      <c r="AN12" s="381"/>
      <c r="AO12" s="381">
        <f t="shared" ref="AO12" si="39">AVERAGE(AO11:AP11)</f>
        <v>1.6984419608525538</v>
      </c>
      <c r="AP12" s="382"/>
    </row>
    <row r="13" spans="1:42" x14ac:dyDescent="0.3">
      <c r="A13" s="131"/>
      <c r="C13" s="248"/>
      <c r="D13" s="249"/>
      <c r="E13" s="249"/>
      <c r="F13" s="250"/>
      <c r="G13" s="248"/>
      <c r="H13" s="249"/>
      <c r="I13" s="249"/>
      <c r="J13" s="250"/>
      <c r="K13" s="248"/>
      <c r="L13" s="249"/>
      <c r="M13" s="249"/>
      <c r="N13" s="250"/>
      <c r="O13" s="248"/>
      <c r="P13" s="249"/>
      <c r="Q13" s="249"/>
      <c r="R13" s="250"/>
      <c r="S13" s="248"/>
      <c r="T13" s="249"/>
      <c r="U13" s="249"/>
      <c r="V13" s="250"/>
      <c r="W13" s="248"/>
      <c r="X13" s="249"/>
      <c r="Y13" s="249"/>
      <c r="Z13" s="250"/>
      <c r="AA13" s="248"/>
      <c r="AB13" s="249"/>
      <c r="AC13" s="249"/>
      <c r="AD13" s="250"/>
      <c r="AE13" s="248"/>
      <c r="AF13" s="249"/>
      <c r="AG13" s="249"/>
      <c r="AH13" s="250"/>
      <c r="AI13" s="248"/>
      <c r="AJ13" s="249"/>
      <c r="AK13" s="249"/>
      <c r="AL13" s="250"/>
      <c r="AM13" s="248"/>
      <c r="AN13" s="249"/>
      <c r="AO13" s="249"/>
      <c r="AP13" s="250"/>
    </row>
    <row r="14" spans="1:42" x14ac:dyDescent="0.3">
      <c r="A14" s="131"/>
      <c r="B14" s="93" t="s">
        <v>216</v>
      </c>
      <c r="C14" s="148">
        <v>3.4990791896869267</v>
      </c>
      <c r="D14" s="149">
        <v>10.477941176470583</v>
      </c>
      <c r="E14" s="149">
        <v>6.4690026954177915</v>
      </c>
      <c r="F14" s="150">
        <v>6.9076305220883594</v>
      </c>
      <c r="G14" s="148">
        <v>7.8291814946619187</v>
      </c>
      <c r="H14" s="149">
        <v>7.4043261231281132</v>
      </c>
      <c r="I14" s="149">
        <v>9.3670886075949422</v>
      </c>
      <c r="J14" s="150">
        <v>6.536438767843733</v>
      </c>
      <c r="K14" s="148">
        <v>9.4884488448844895</v>
      </c>
      <c r="L14" s="149">
        <v>9.9147947327653085</v>
      </c>
      <c r="M14" s="149">
        <v>8.2561728395061706</v>
      </c>
      <c r="N14" s="150">
        <v>10.648801128349783</v>
      </c>
      <c r="O14" s="148">
        <v>9.042954031650341</v>
      </c>
      <c r="P14" s="149">
        <v>7.1176885130373568</v>
      </c>
      <c r="Q14" s="149">
        <v>5.7733428367783279</v>
      </c>
      <c r="R14" s="150">
        <v>4.716379859783304</v>
      </c>
      <c r="S14" s="148">
        <v>4.9067035245335067</v>
      </c>
      <c r="T14" s="149">
        <v>8.8157894736842213</v>
      </c>
      <c r="U14" s="149">
        <v>5.727762803234504</v>
      </c>
      <c r="V14" s="150">
        <v>5.8429701765063902</v>
      </c>
      <c r="W14" s="148">
        <v>6.1264822134387442</v>
      </c>
      <c r="X14" s="149">
        <v>3.2043530834340972</v>
      </c>
      <c r="Y14" s="149">
        <v>4.5333324752552695</v>
      </c>
      <c r="Z14" s="150">
        <v>4.2047898098966696</v>
      </c>
      <c r="AA14" s="148">
        <v>4.0310329575796056</v>
      </c>
      <c r="AB14" s="149">
        <v>4.0574687804269649</v>
      </c>
      <c r="AC14" s="149">
        <v>4.5336874460889964</v>
      </c>
      <c r="AD14" s="150">
        <v>4.8332567152557626</v>
      </c>
      <c r="AE14" s="148">
        <v>3.7126916634726781</v>
      </c>
      <c r="AF14" s="149">
        <v>4.1007769291168783</v>
      </c>
      <c r="AG14" s="149">
        <v>4.5859909913997798</v>
      </c>
      <c r="AH14" s="150">
        <v>5.1625365664125233</v>
      </c>
      <c r="AI14" s="148">
        <v>5.2257612160974576</v>
      </c>
      <c r="AJ14" s="149">
        <v>4.6038230292723581</v>
      </c>
      <c r="AK14" s="149">
        <v>4.0383608832592843</v>
      </c>
      <c r="AL14" s="150">
        <v>3.470037740229337</v>
      </c>
      <c r="AM14" s="148">
        <v>3.4037232275175411</v>
      </c>
      <c r="AN14" s="149">
        <v>3.753418164501543</v>
      </c>
      <c r="AO14" s="149">
        <v>4.1643367391999586</v>
      </c>
      <c r="AP14" s="150">
        <v>4.572366661488747</v>
      </c>
    </row>
    <row r="15" spans="1:42" x14ac:dyDescent="0.3">
      <c r="A15" s="131"/>
      <c r="B15" s="135" t="s">
        <v>215</v>
      </c>
      <c r="C15" s="380">
        <f t="shared" ref="C15" si="40">AVERAGE(C14:D14)</f>
        <v>6.9885101830787555</v>
      </c>
      <c r="D15" s="381"/>
      <c r="E15" s="381">
        <f t="shared" ref="E15" si="41">AVERAGE(E14:F14)</f>
        <v>6.688316608753075</v>
      </c>
      <c r="F15" s="382"/>
      <c r="G15" s="380">
        <f t="shared" ref="G15" si="42">AVERAGE(G14:H14)</f>
        <v>7.616753808895016</v>
      </c>
      <c r="H15" s="381"/>
      <c r="I15" s="381">
        <f t="shared" ref="I15" si="43">AVERAGE(I14:J14)</f>
        <v>7.9517636877193372</v>
      </c>
      <c r="J15" s="382"/>
      <c r="K15" s="380">
        <f t="shared" ref="K15" si="44">AVERAGE(K14:L14)</f>
        <v>9.7016217888248981</v>
      </c>
      <c r="L15" s="381"/>
      <c r="M15" s="381">
        <f t="shared" ref="M15" si="45">AVERAGE(M14:N14)</f>
        <v>9.4524869839279759</v>
      </c>
      <c r="N15" s="382"/>
      <c r="O15" s="380">
        <f t="shared" ref="O15" si="46">AVERAGE(O14:P14)</f>
        <v>8.0803212723438484</v>
      </c>
      <c r="P15" s="381"/>
      <c r="Q15" s="381">
        <f t="shared" ref="Q15" si="47">AVERAGE(Q14:R14)</f>
        <v>5.244861348280816</v>
      </c>
      <c r="R15" s="382"/>
      <c r="S15" s="380">
        <f t="shared" ref="S15" si="48">AVERAGE(S14:T14)</f>
        <v>6.861246499108864</v>
      </c>
      <c r="T15" s="381"/>
      <c r="U15" s="381">
        <f t="shared" ref="U15" si="49">AVERAGE(U14:V14)</f>
        <v>5.7853664898704471</v>
      </c>
      <c r="V15" s="382"/>
      <c r="W15" s="380">
        <f t="shared" ref="W15" si="50">AVERAGE(W14:X14)</f>
        <v>4.6654176484364207</v>
      </c>
      <c r="X15" s="381"/>
      <c r="Y15" s="381">
        <f t="shared" ref="Y15" si="51">AVERAGE(Y14:Z14)</f>
        <v>4.3690611425759691</v>
      </c>
      <c r="Z15" s="382"/>
      <c r="AA15" s="380">
        <f t="shared" ref="AA15" si="52">AVERAGE(AA14:AB14)</f>
        <v>4.0442508690032852</v>
      </c>
      <c r="AB15" s="381"/>
      <c r="AC15" s="381">
        <f t="shared" ref="AC15" si="53">AVERAGE(AC14:AD14)</f>
        <v>4.6834720806723791</v>
      </c>
      <c r="AD15" s="382"/>
      <c r="AE15" s="380">
        <f t="shared" ref="AE15" si="54">AVERAGE(AE14:AF14)</f>
        <v>3.9067342962947782</v>
      </c>
      <c r="AF15" s="381"/>
      <c r="AG15" s="381">
        <f t="shared" ref="AG15" si="55">AVERAGE(AG14:AH14)</f>
        <v>4.8742637789061511</v>
      </c>
      <c r="AH15" s="382"/>
      <c r="AI15" s="380">
        <f t="shared" ref="AI15" si="56">AVERAGE(AI14:AJ14)</f>
        <v>4.9147921226849078</v>
      </c>
      <c r="AJ15" s="381"/>
      <c r="AK15" s="381">
        <f t="shared" ref="AK15" si="57">AVERAGE(AK14:AL14)</f>
        <v>3.7541993117443107</v>
      </c>
      <c r="AL15" s="382"/>
      <c r="AM15" s="380">
        <f t="shared" ref="AM15" si="58">AVERAGE(AM14:AN14)</f>
        <v>3.578570696009542</v>
      </c>
      <c r="AN15" s="381"/>
      <c r="AO15" s="381">
        <f t="shared" ref="AO15" si="59">AVERAGE(AO14:AP14)</f>
        <v>4.3683517003443528</v>
      </c>
      <c r="AP15" s="382"/>
    </row>
    <row r="16" spans="1:42" x14ac:dyDescent="0.3">
      <c r="A16" s="131"/>
      <c r="B16" s="136"/>
      <c r="C16" s="248"/>
      <c r="D16" s="249"/>
      <c r="E16" s="249"/>
      <c r="F16" s="250"/>
      <c r="G16" s="248"/>
      <c r="H16" s="249"/>
      <c r="I16" s="249"/>
      <c r="J16" s="250"/>
      <c r="K16" s="248"/>
      <c r="L16" s="249"/>
      <c r="M16" s="249"/>
      <c r="N16" s="250"/>
      <c r="O16" s="248"/>
      <c r="P16" s="249"/>
      <c r="Q16" s="249"/>
      <c r="R16" s="250"/>
      <c r="S16" s="248"/>
      <c r="T16" s="249"/>
      <c r="U16" s="249"/>
      <c r="V16" s="250"/>
      <c r="W16" s="248"/>
      <c r="X16" s="249"/>
      <c r="Y16" s="249"/>
      <c r="Z16" s="250"/>
      <c r="AA16" s="248"/>
      <c r="AB16" s="249"/>
      <c r="AC16" s="249"/>
      <c r="AD16" s="250"/>
      <c r="AE16" s="248"/>
      <c r="AF16" s="249"/>
      <c r="AG16" s="249"/>
      <c r="AH16" s="250"/>
      <c r="AI16" s="248"/>
      <c r="AJ16" s="249"/>
      <c r="AK16" s="249"/>
      <c r="AL16" s="250"/>
      <c r="AM16" s="248"/>
      <c r="AN16" s="249"/>
      <c r="AO16" s="249"/>
      <c r="AP16" s="250"/>
    </row>
    <row r="17" spans="1:42" x14ac:dyDescent="0.3">
      <c r="A17" s="131"/>
      <c r="B17" s="93" t="s">
        <v>217</v>
      </c>
      <c r="C17" s="248">
        <f>100*((1+'Semiannual data'!G14/100)/(1+'Semiannual data'!G8/100)-1)</f>
        <v>-1.3155752031770107</v>
      </c>
      <c r="D17" s="249">
        <f>100*((1+'Semiannual data'!D14/100)/(1+'Semiannual data'!D8/100)-1)</f>
        <v>8.0645006616927759</v>
      </c>
      <c r="E17" s="249">
        <f>100*((1+'Semiannual data'!E14/100)/(1+'Semiannual data'!E8/100)-1)</f>
        <v>2.4725723728756588</v>
      </c>
      <c r="F17" s="250">
        <f>100*((1+'Semiannual data'!F14/100)/(1+'Semiannual data'!F8/100)-1)</f>
        <v>1.3342469403681223</v>
      </c>
      <c r="G17" s="248">
        <f>100*((1+'Semiannual data'!G14/100)/(1+'Semiannual data'!G8/100)-1)</f>
        <v>-1.3155752031770107</v>
      </c>
      <c r="H17" s="249">
        <f>100*((1+'Semiannual data'!H14/100)/(1+'Semiannual data'!H8/100)-1)</f>
        <v>-4.5577670706799855</v>
      </c>
      <c r="I17" s="249">
        <f>100*((1+'Semiannual data'!I14/100)/(1+'Semiannual data'!I8/100)-1)</f>
        <v>-4.0078215849078891</v>
      </c>
      <c r="J17" s="250">
        <f>100*((1+'Semiannual data'!J14/100)/(1+'Semiannual data'!J8/100)-1)</f>
        <v>-7.5472038462449653</v>
      </c>
      <c r="K17" s="248">
        <f>100*((1+'Semiannual data'!K14/100)/(1+'Semiannual data'!K8/100)-1)</f>
        <v>-4.9029106732329293</v>
      </c>
      <c r="L17" s="249">
        <f>100*((1+'Semiannual data'!L14/100)/(1+'Semiannual data'!L8/100)-1)</f>
        <v>-2.0076124224974845</v>
      </c>
      <c r="M17" s="249">
        <f>100*((1+'Semiannual data'!M14/100)/(1+'Semiannual data'!M8/100)-1)</f>
        <v>-0.62162836030644764</v>
      </c>
      <c r="N17" s="250">
        <f>100*((1+'Semiannual data'!N14/100)/(1+'Semiannual data'!N8/100)-1)</f>
        <v>3.9932341431858864</v>
      </c>
      <c r="O17" s="248">
        <f>100*((1+'Semiannual data'!O14/100)/(1+'Semiannual data'!O8/100)-1)</f>
        <v>5.6617771624518864</v>
      </c>
      <c r="P17" s="249">
        <f>100*((1+'Semiannual data'!P14/100)/(1+'Semiannual data'!P8/100)-1)</f>
        <v>4.8802433221645014</v>
      </c>
      <c r="Q17" s="249">
        <f>100*((1+'Semiannual data'!Q14/100)/(1+'Semiannual data'!Q8/100)-1)</f>
        <v>3.0259832825763056</v>
      </c>
      <c r="R17" s="250">
        <f>100*((1+'Semiannual data'!R14/100)/(1+'Semiannual data'!R8/100)-1)</f>
        <v>1.6006272895698448</v>
      </c>
      <c r="S17" s="248">
        <f>100*((1+'Semiannual data'!S14/100)/(1+'Semiannual data'!S8/100)-1)</f>
        <v>0.96891580802069832</v>
      </c>
      <c r="T17" s="249">
        <f>100*((1+'Semiannual data'!T14/100)/(1+'Semiannual data'!T8/100)-1)</f>
        <v>4.5970421086358959</v>
      </c>
      <c r="U17" s="249">
        <f>100*((1+'Semiannual data'!U14/100)/(1+'Semiannual data'!U8/100)-1)</f>
        <v>1.3689000989784317</v>
      </c>
      <c r="V17" s="250">
        <f>100*((1+'Semiannual data'!V14/100)/(1+'Semiannual data'!V8/100)-1)</f>
        <v>2.0337116097426833</v>
      </c>
      <c r="W17" s="248">
        <f>100*((1+'Semiannual data'!W14/100)/(1+'Semiannual data'!W8/100)-1)</f>
        <v>2.3070201286363279</v>
      </c>
      <c r="X17" s="249">
        <f>100*((1+'Semiannual data'!X14/100)/(1+'Semiannual data'!X8/100)-1)</f>
        <v>-0.5099424002884545</v>
      </c>
      <c r="Y17" s="249">
        <f>100*((1+'Semiannual data'!Y14/100)/(1+'Semiannual data'!Y8/100)-1)</f>
        <v>1.1552497331795974</v>
      </c>
      <c r="Z17" s="250">
        <f>100*((1+'Semiannual data'!Z14/100)/(1+'Semiannual data'!Z8/100)-1)</f>
        <v>0.3360536997947916</v>
      </c>
      <c r="AA17" s="248">
        <f>100*((1+'Semiannual data'!AA14/100)/(1+'Semiannual data'!AA8/100)-1)</f>
        <v>0.68943899812159426</v>
      </c>
      <c r="AB17" s="249">
        <f>100*((1+'Semiannual data'!AB14/100)/(1+'Semiannual data'!AB8/100)-1)</f>
        <v>0.70156162510639497</v>
      </c>
      <c r="AC17" s="249">
        <f>100*((1+'Semiannual data'!AC14/100)/(1+'Semiannual data'!AC8/100)-1)</f>
        <v>1.746073167785589</v>
      </c>
      <c r="AD17" s="250">
        <f>100*((1+'Semiannual data'!AD14/100)/(1+'Semiannual data'!AD8/100)-1)</f>
        <v>2.5487418259731109</v>
      </c>
      <c r="AE17" s="248">
        <f>100*((1+'Semiannual data'!AE14/100)/(1+'Semiannual data'!AE8/100)-1)</f>
        <v>-0.60390821586575605</v>
      </c>
      <c r="AF17" s="249">
        <f>100*((1+'Semiannual data'!AF14/100)/(1+'Semiannual data'!AF8/100)-1)</f>
        <v>-0.36506399007043555</v>
      </c>
      <c r="AG17" s="249">
        <f>100*((1+'Semiannual data'!AG14/100)/(1+'Semiannual data'!AG8/100)-1)</f>
        <v>0.17179046260074049</v>
      </c>
      <c r="AH17" s="250">
        <f>100*((1+'Semiannual data'!AH14/100)/(1+'Semiannual data'!AH8/100)-1)</f>
        <v>0.84456768103522428</v>
      </c>
      <c r="AI17" s="248">
        <f>100*((1+'Semiannual data'!AI14/100)/(1+'Semiannual data'!AI8/100)-1)</f>
        <v>2.6318155184864578</v>
      </c>
      <c r="AJ17" s="249">
        <f>100*((1+'Semiannual data'!AJ14/100)/(1+'Semiannual data'!AJ8/100)-1)</f>
        <v>2.2400578983267527</v>
      </c>
      <c r="AK17" s="249">
        <f>100*((1+'Semiannual data'!AK14/100)/(1+'Semiannual data'!AK8/100)-1)</f>
        <v>1.8293366721044535</v>
      </c>
      <c r="AL17" s="250">
        <f>100*((1+'Semiannual data'!AL14/100)/(1+'Semiannual data'!AL8/100)-1)</f>
        <v>1.3775160633054506</v>
      </c>
      <c r="AM17" s="248">
        <f>100*((1+'Semiannual data'!AM14/100)/(1+'Semiannual data'!AM8/100)-1)</f>
        <v>1.1409496835287802</v>
      </c>
      <c r="AN17" s="249">
        <f>100*((1+'Semiannual data'!AN14/100)/(1+'Semiannual data'!AN8/100)-1)</f>
        <v>1.56983808046538</v>
      </c>
      <c r="AO17" s="249">
        <f>100*((1+'Semiannual data'!AO14/100)/(1+'Semiannual data'!AO8/100)-1)</f>
        <v>2.0895105181336859</v>
      </c>
      <c r="AP17" s="250">
        <f>100*((1+'Semiannual data'!AP14/100)/(1+'Semiannual data'!AP8/100)-1)</f>
        <v>2.559423699451413</v>
      </c>
    </row>
    <row r="18" spans="1:42" x14ac:dyDescent="0.3">
      <c r="A18" s="131"/>
      <c r="B18" s="135" t="s">
        <v>215</v>
      </c>
      <c r="C18" s="380">
        <f t="shared" ref="C18" si="60">AVERAGE(C17:D17)</f>
        <v>3.3744627292578828</v>
      </c>
      <c r="D18" s="381"/>
      <c r="E18" s="381">
        <f t="shared" ref="E18" si="61">AVERAGE(E17:F17)</f>
        <v>1.9034096566218905</v>
      </c>
      <c r="F18" s="382"/>
      <c r="G18" s="380">
        <f t="shared" ref="G18" si="62">AVERAGE(G17:H17)</f>
        <v>-2.9366711369284983</v>
      </c>
      <c r="H18" s="381"/>
      <c r="I18" s="381">
        <f t="shared" ref="I18" si="63">AVERAGE(I17:J17)</f>
        <v>-5.7775127155764272</v>
      </c>
      <c r="J18" s="382"/>
      <c r="K18" s="380">
        <f t="shared" ref="K18" si="64">AVERAGE(K17:L17)</f>
        <v>-3.4552615478652067</v>
      </c>
      <c r="L18" s="381"/>
      <c r="M18" s="381">
        <f t="shared" ref="M18" si="65">AVERAGE(M17:N17)</f>
        <v>1.6858028914397194</v>
      </c>
      <c r="N18" s="382"/>
      <c r="O18" s="380">
        <f t="shared" ref="O18" si="66">AVERAGE(O17:P17)</f>
        <v>5.2710102423081935</v>
      </c>
      <c r="P18" s="381"/>
      <c r="Q18" s="381">
        <f t="shared" ref="Q18" si="67">AVERAGE(Q17:R17)</f>
        <v>2.3133052860730752</v>
      </c>
      <c r="R18" s="382"/>
      <c r="S18" s="380">
        <f t="shared" ref="S18" si="68">AVERAGE(S17:T17)</f>
        <v>2.7829789583282971</v>
      </c>
      <c r="T18" s="381"/>
      <c r="U18" s="381">
        <f t="shared" ref="U18" si="69">AVERAGE(U17:V17)</f>
        <v>1.7013058543605575</v>
      </c>
      <c r="V18" s="382"/>
      <c r="W18" s="380">
        <f t="shared" ref="W18" si="70">AVERAGE(W17:X17)</f>
        <v>0.89853886417393669</v>
      </c>
      <c r="X18" s="381"/>
      <c r="Y18" s="381">
        <f t="shared" ref="Y18" si="71">AVERAGE(Y17:Z17)</f>
        <v>0.74565171648719453</v>
      </c>
      <c r="Z18" s="382"/>
      <c r="AA18" s="380">
        <f t="shared" ref="AA18" si="72">AVERAGE(AA17:AB17)</f>
        <v>0.69550031161399462</v>
      </c>
      <c r="AB18" s="381"/>
      <c r="AC18" s="381">
        <f t="shared" ref="AC18" si="73">AVERAGE(AC17:AD17)</f>
        <v>2.14740749687935</v>
      </c>
      <c r="AD18" s="382"/>
      <c r="AE18" s="380">
        <f t="shared" ref="AE18" si="74">AVERAGE(AE17:AF17)</f>
        <v>-0.4844861029680958</v>
      </c>
      <c r="AF18" s="381"/>
      <c r="AG18" s="381">
        <f t="shared" ref="AG18" si="75">AVERAGE(AG17:AH17)</f>
        <v>0.50817907181798239</v>
      </c>
      <c r="AH18" s="382"/>
      <c r="AI18" s="380">
        <f t="shared" ref="AI18" si="76">AVERAGE(AI17:AJ17)</f>
        <v>2.4359367084066053</v>
      </c>
      <c r="AJ18" s="381"/>
      <c r="AK18" s="381">
        <f t="shared" ref="AK18" si="77">AVERAGE(AK17:AL17)</f>
        <v>1.6034263677049521</v>
      </c>
      <c r="AL18" s="382"/>
      <c r="AM18" s="380">
        <f t="shared" ref="AM18" si="78">AVERAGE(AM17:AN17)</f>
        <v>1.3553938819970801</v>
      </c>
      <c r="AN18" s="381"/>
      <c r="AO18" s="381">
        <f t="shared" ref="AO18" si="79">AVERAGE(AO17:AP17)</f>
        <v>2.3244671087925495</v>
      </c>
      <c r="AP18" s="382"/>
    </row>
    <row r="19" spans="1:42" x14ac:dyDescent="0.3">
      <c r="A19" s="134"/>
      <c r="B19" s="137"/>
      <c r="C19" s="154"/>
      <c r="D19" s="155"/>
      <c r="E19" s="155"/>
      <c r="F19" s="156"/>
      <c r="G19" s="154"/>
      <c r="H19" s="155"/>
      <c r="I19" s="155"/>
      <c r="J19" s="156"/>
      <c r="K19" s="154"/>
      <c r="L19" s="155"/>
      <c r="M19" s="155"/>
      <c r="N19" s="156"/>
      <c r="O19" s="154"/>
      <c r="P19" s="155"/>
      <c r="Q19" s="155"/>
      <c r="R19" s="156"/>
      <c r="S19" s="154"/>
      <c r="T19" s="155"/>
      <c r="U19" s="155"/>
      <c r="V19" s="156"/>
      <c r="W19" s="154"/>
      <c r="X19" s="155"/>
      <c r="Y19" s="155"/>
      <c r="Z19" s="156"/>
      <c r="AA19" s="154"/>
      <c r="AB19" s="155"/>
      <c r="AC19" s="155"/>
      <c r="AD19" s="156"/>
      <c r="AE19" s="154"/>
      <c r="AF19" s="155"/>
      <c r="AG19" s="155"/>
      <c r="AH19" s="156"/>
      <c r="AI19" s="154"/>
      <c r="AJ19" s="155"/>
      <c r="AK19" s="155"/>
      <c r="AL19" s="156"/>
      <c r="AM19" s="154"/>
      <c r="AN19" s="155"/>
      <c r="AO19" s="155"/>
      <c r="AP19" s="156"/>
    </row>
  </sheetData>
  <mergeCells count="83">
    <mergeCell ref="AM18:AN18"/>
    <mergeCell ref="AO18:AP18"/>
    <mergeCell ref="AM9:AN9"/>
    <mergeCell ref="AO9:AP9"/>
    <mergeCell ref="AM12:AN12"/>
    <mergeCell ref="AO12:AP12"/>
    <mergeCell ref="AM15:AN15"/>
    <mergeCell ref="AO15:AP15"/>
    <mergeCell ref="AI9:AJ9"/>
    <mergeCell ref="AK9:AL9"/>
    <mergeCell ref="A1:AL1"/>
    <mergeCell ref="A2:AL2"/>
    <mergeCell ref="A3:AL3"/>
    <mergeCell ref="AI18:AJ18"/>
    <mergeCell ref="AK18:AL18"/>
    <mergeCell ref="AI15:AJ15"/>
    <mergeCell ref="AK15:AL15"/>
    <mergeCell ref="AI12:AJ12"/>
    <mergeCell ref="AK12:AL12"/>
    <mergeCell ref="W18:X18"/>
    <mergeCell ref="Y18:Z18"/>
    <mergeCell ref="W9:X9"/>
    <mergeCell ref="Y9:Z9"/>
    <mergeCell ref="W12:X12"/>
    <mergeCell ref="Y12:Z12"/>
    <mergeCell ref="W15:X15"/>
    <mergeCell ref="Y15:Z15"/>
    <mergeCell ref="C12:D12"/>
    <mergeCell ref="Q15:R15"/>
    <mergeCell ref="Q9:R9"/>
    <mergeCell ref="O12:P12"/>
    <mergeCell ref="Q12:R12"/>
    <mergeCell ref="K9:L9"/>
    <mergeCell ref="M9:N9"/>
    <mergeCell ref="K12:L12"/>
    <mergeCell ref="M12:N12"/>
    <mergeCell ref="I12:J12"/>
    <mergeCell ref="G9:H9"/>
    <mergeCell ref="O15:P15"/>
    <mergeCell ref="O9:P9"/>
    <mergeCell ref="C9:D9"/>
    <mergeCell ref="I9:J9"/>
    <mergeCell ref="E12:F12"/>
    <mergeCell ref="C18:D18"/>
    <mergeCell ref="E18:F18"/>
    <mergeCell ref="K15:L15"/>
    <mergeCell ref="E15:F15"/>
    <mergeCell ref="G15:H15"/>
    <mergeCell ref="I15:J15"/>
    <mergeCell ref="C15:D15"/>
    <mergeCell ref="G12:H12"/>
    <mergeCell ref="M15:N15"/>
    <mergeCell ref="E9:F9"/>
    <mergeCell ref="Q18:R18"/>
    <mergeCell ref="G18:H18"/>
    <mergeCell ref="I18:J18"/>
    <mergeCell ref="K18:L18"/>
    <mergeCell ref="M18:N18"/>
    <mergeCell ref="O18:P18"/>
    <mergeCell ref="S18:T18"/>
    <mergeCell ref="U18:V18"/>
    <mergeCell ref="S9:T9"/>
    <mergeCell ref="U9:V9"/>
    <mergeCell ref="S12:T12"/>
    <mergeCell ref="U12:V12"/>
    <mergeCell ref="S15:T15"/>
    <mergeCell ref="U15:V15"/>
    <mergeCell ref="AA18:AB18"/>
    <mergeCell ref="AC18:AD18"/>
    <mergeCell ref="AA9:AB9"/>
    <mergeCell ref="AC9:AD9"/>
    <mergeCell ref="AA12:AB12"/>
    <mergeCell ref="AC12:AD12"/>
    <mergeCell ref="AA15:AB15"/>
    <mergeCell ref="AC15:AD15"/>
    <mergeCell ref="AE18:AF18"/>
    <mergeCell ref="AG18:AH18"/>
    <mergeCell ref="AE9:AF9"/>
    <mergeCell ref="AG9:AH9"/>
    <mergeCell ref="AE12:AF12"/>
    <mergeCell ref="AG12:AH12"/>
    <mergeCell ref="AE15:AF15"/>
    <mergeCell ref="AG15:AH15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headerFooter>
    <oddFooter>&amp;L_x000D_&amp;1#&amp;"Calibri"&amp;10&amp;K000000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24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23"/>
    </sheetView>
  </sheetViews>
  <sheetFormatPr defaultColWidth="9.125" defaultRowHeight="15.6" x14ac:dyDescent="0.3"/>
  <cols>
    <col min="1" max="1" width="5.75" style="93" customWidth="1"/>
    <col min="2" max="2" width="75.75" style="93" customWidth="1"/>
    <col min="3" max="22" width="9.125" style="93" customWidth="1"/>
    <col min="23" max="16384" width="9.125" style="93"/>
  </cols>
  <sheetData>
    <row r="1" spans="1:42" x14ac:dyDescent="0.3">
      <c r="A1" s="371" t="str">
        <f>'Summary indicators'!A1:Q1</f>
        <v>76th meeting of the Macroeconomic Forecast Committee, September 15 2026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  <c r="AG1" s="371"/>
      <c r="AH1" s="371"/>
      <c r="AI1" s="371"/>
      <c r="AJ1" s="371"/>
      <c r="AK1" s="371"/>
      <c r="AL1" s="371"/>
    </row>
    <row r="2" spans="1:42" ht="17.399999999999999" x14ac:dyDescent="0.3">
      <c r="A2" s="376" t="s">
        <v>218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  <c r="Y2" s="376"/>
      <c r="Z2" s="376"/>
      <c r="AA2" s="376"/>
      <c r="AB2" s="376"/>
      <c r="AC2" s="376"/>
      <c r="AD2" s="376"/>
      <c r="AE2" s="376"/>
      <c r="AF2" s="376"/>
      <c r="AG2" s="376"/>
      <c r="AH2" s="376"/>
      <c r="AI2" s="376"/>
      <c r="AJ2" s="376"/>
      <c r="AK2" s="376"/>
      <c r="AL2" s="376"/>
    </row>
    <row r="3" spans="1:42" x14ac:dyDescent="0.3">
      <c r="A3" s="377" t="s">
        <v>16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377"/>
      <c r="Y3" s="377"/>
      <c r="Z3" s="377"/>
      <c r="AA3" s="377"/>
      <c r="AB3" s="377"/>
      <c r="AC3" s="377"/>
      <c r="AD3" s="377"/>
      <c r="AE3" s="377"/>
      <c r="AF3" s="377"/>
      <c r="AG3" s="377"/>
      <c r="AH3" s="377"/>
      <c r="AI3" s="377"/>
      <c r="AJ3" s="377"/>
      <c r="AK3" s="377"/>
      <c r="AL3" s="377"/>
    </row>
    <row r="4" spans="1:42" x14ac:dyDescent="0.3">
      <c r="A4" s="127"/>
      <c r="B4" s="128"/>
      <c r="C4" s="129"/>
      <c r="D4" s="129"/>
      <c r="E4" s="129"/>
      <c r="F4" s="130"/>
      <c r="G4" s="129"/>
      <c r="H4" s="129"/>
      <c r="I4" s="129"/>
      <c r="J4" s="130"/>
      <c r="K4" s="129"/>
      <c r="L4" s="129"/>
      <c r="M4" s="129"/>
      <c r="N4" s="130"/>
      <c r="O4" s="129"/>
      <c r="P4" s="129"/>
      <c r="Q4" s="129"/>
      <c r="R4" s="130"/>
      <c r="S4" s="129"/>
      <c r="T4" s="129"/>
      <c r="U4" s="129"/>
      <c r="V4" s="130"/>
      <c r="W4" s="129"/>
      <c r="X4" s="129"/>
      <c r="Y4" s="129"/>
      <c r="Z4" s="130"/>
      <c r="AA4" s="129"/>
      <c r="AB4" s="129"/>
      <c r="AC4" s="129"/>
      <c r="AD4" s="130"/>
      <c r="AE4" s="129"/>
      <c r="AF4" s="129"/>
      <c r="AG4" s="129"/>
      <c r="AH4" s="130"/>
      <c r="AI4" s="129"/>
      <c r="AJ4" s="129"/>
      <c r="AK4" s="129"/>
      <c r="AL4" s="130"/>
      <c r="AM4" s="129"/>
      <c r="AN4" s="129"/>
      <c r="AO4" s="129"/>
      <c r="AP4" s="130"/>
    </row>
    <row r="5" spans="1:42" x14ac:dyDescent="0.3">
      <c r="A5" s="131"/>
      <c r="B5" s="314"/>
      <c r="C5" s="132">
        <v>2021</v>
      </c>
      <c r="D5" s="132">
        <v>2021</v>
      </c>
      <c r="E5" s="132">
        <v>2021</v>
      </c>
      <c r="F5" s="133">
        <v>2021</v>
      </c>
      <c r="G5" s="132">
        <v>2022</v>
      </c>
      <c r="H5" s="132">
        <v>2022</v>
      </c>
      <c r="I5" s="132">
        <v>2022</v>
      </c>
      <c r="J5" s="133">
        <v>2022</v>
      </c>
      <c r="K5" s="132">
        <v>2023</v>
      </c>
      <c r="L5" s="132">
        <v>2023</v>
      </c>
      <c r="M5" s="132">
        <v>2023</v>
      </c>
      <c r="N5" s="133">
        <v>2023</v>
      </c>
      <c r="O5" s="160">
        <v>2024</v>
      </c>
      <c r="P5" s="132">
        <v>2024</v>
      </c>
      <c r="Q5" s="132">
        <v>2024</v>
      </c>
      <c r="R5" s="133">
        <v>2024</v>
      </c>
      <c r="S5" s="160">
        <v>2025</v>
      </c>
      <c r="T5" s="132">
        <v>2025</v>
      </c>
      <c r="U5" s="132">
        <v>2025</v>
      </c>
      <c r="V5" s="133">
        <v>2025</v>
      </c>
      <c r="W5" s="160">
        <v>2026</v>
      </c>
      <c r="X5" s="132">
        <v>2026</v>
      </c>
      <c r="Y5" s="132">
        <v>2026</v>
      </c>
      <c r="Z5" s="133">
        <v>2026</v>
      </c>
      <c r="AA5" s="160">
        <v>2027</v>
      </c>
      <c r="AB5" s="132">
        <v>2027</v>
      </c>
      <c r="AC5" s="132">
        <v>2027</v>
      </c>
      <c r="AD5" s="133">
        <v>2027</v>
      </c>
      <c r="AE5" s="160">
        <v>2028</v>
      </c>
      <c r="AF5" s="132">
        <v>2028</v>
      </c>
      <c r="AG5" s="132">
        <v>2028</v>
      </c>
      <c r="AH5" s="133">
        <v>2028</v>
      </c>
      <c r="AI5" s="160">
        <v>2029</v>
      </c>
      <c r="AJ5" s="132">
        <v>2029</v>
      </c>
      <c r="AK5" s="132">
        <v>2029</v>
      </c>
      <c r="AL5" s="133">
        <v>2029</v>
      </c>
      <c r="AM5" s="160">
        <v>2030</v>
      </c>
      <c r="AN5" s="132">
        <v>2030</v>
      </c>
      <c r="AO5" s="132">
        <v>2030</v>
      </c>
      <c r="AP5" s="133">
        <v>2030</v>
      </c>
    </row>
    <row r="6" spans="1:42" x14ac:dyDescent="0.3">
      <c r="A6" s="134"/>
      <c r="B6" s="80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3">
      <c r="A7" s="131"/>
      <c r="B7" s="133"/>
      <c r="C7" s="253"/>
      <c r="D7" s="129"/>
      <c r="E7" s="129"/>
      <c r="F7" s="130"/>
      <c r="G7" s="253"/>
      <c r="H7" s="129"/>
      <c r="I7" s="129"/>
      <c r="J7" s="130"/>
      <c r="K7" s="253"/>
      <c r="L7" s="129"/>
      <c r="M7" s="129"/>
      <c r="N7" s="130"/>
      <c r="O7" s="253"/>
      <c r="P7" s="129"/>
      <c r="Q7" s="129"/>
      <c r="R7" s="130"/>
      <c r="S7" s="253"/>
      <c r="T7" s="129"/>
      <c r="U7" s="129"/>
      <c r="V7" s="130"/>
      <c r="W7" s="253"/>
      <c r="X7" s="129"/>
      <c r="Y7" s="129"/>
      <c r="Z7" s="130"/>
      <c r="AA7" s="253"/>
      <c r="AB7" s="129"/>
      <c r="AC7" s="129"/>
      <c r="AD7" s="130"/>
      <c r="AE7" s="253"/>
      <c r="AF7" s="129"/>
      <c r="AG7" s="129"/>
      <c r="AH7" s="130"/>
      <c r="AI7" s="253"/>
      <c r="AJ7" s="129"/>
      <c r="AK7" s="129"/>
      <c r="AL7" s="130"/>
      <c r="AM7" s="253"/>
      <c r="AN7" s="129"/>
      <c r="AO7" s="129"/>
      <c r="AP7" s="130"/>
    </row>
    <row r="8" spans="1:42" x14ac:dyDescent="0.3">
      <c r="A8" s="131"/>
      <c r="B8" s="71" t="s">
        <v>219</v>
      </c>
      <c r="C8" s="174">
        <v>22.853170000000002</v>
      </c>
      <c r="D8" s="175">
        <v>25.305933</v>
      </c>
      <c r="E8" s="175">
        <v>26.90465</v>
      </c>
      <c r="F8" s="176">
        <v>26.827815999999999</v>
      </c>
      <c r="G8" s="174">
        <v>24.598770999999999</v>
      </c>
      <c r="H8" s="175">
        <v>27.314413999999999</v>
      </c>
      <c r="I8" s="175">
        <v>29.059239000000002</v>
      </c>
      <c r="J8" s="176">
        <v>28.987333000000003</v>
      </c>
      <c r="K8" s="174">
        <v>27.738049</v>
      </c>
      <c r="L8" s="175">
        <v>30.579168000000003</v>
      </c>
      <c r="M8" s="175">
        <v>32.709750999999997</v>
      </c>
      <c r="N8" s="176">
        <v>32.51173</v>
      </c>
      <c r="O8" s="174">
        <v>30.012907999999999</v>
      </c>
      <c r="P8" s="175">
        <v>32.550094000000001</v>
      </c>
      <c r="Q8" s="175">
        <v>33.762996000000001</v>
      </c>
      <c r="R8" s="176">
        <v>33.881521999999997</v>
      </c>
      <c r="S8" s="174">
        <v>30.911081000000003</v>
      </c>
      <c r="T8" s="175">
        <v>34.243713999999997</v>
      </c>
      <c r="U8" s="175">
        <v>35.72131000000001</v>
      </c>
      <c r="V8" s="176">
        <v>35.878206999999989</v>
      </c>
      <c r="W8" s="174">
        <v>32.997612999999994</v>
      </c>
      <c r="X8" s="175">
        <v>35.957708999999994</v>
      </c>
      <c r="Y8" s="175">
        <v>37.507884555082683</v>
      </c>
      <c r="Z8" s="176">
        <v>37.478921923123679</v>
      </c>
      <c r="AA8" s="174">
        <v>34.380030960302385</v>
      </c>
      <c r="AB8" s="175">
        <v>37.475650628840555</v>
      </c>
      <c r="AC8" s="175">
        <v>39.27677121350186</v>
      </c>
      <c r="AD8" s="176">
        <v>39.529885799989138</v>
      </c>
      <c r="AE8" s="174">
        <v>36.04402135649903</v>
      </c>
      <c r="AF8" s="175">
        <v>39.078859759813476</v>
      </c>
      <c r="AG8" s="175">
        <v>40.878566620663236</v>
      </c>
      <c r="AH8" s="176">
        <v>41.152831241621236</v>
      </c>
      <c r="AI8" s="174">
        <v>37.565503343538218</v>
      </c>
      <c r="AJ8" s="175">
        <v>40.786063957873132</v>
      </c>
      <c r="AK8" s="175">
        <v>42.654419507096129</v>
      </c>
      <c r="AL8" s="176">
        <v>42.900622261213563</v>
      </c>
      <c r="AM8" s="174">
        <v>38.924679891245013</v>
      </c>
      <c r="AN8" s="175">
        <v>42.331378126404736</v>
      </c>
      <c r="AO8" s="175">
        <v>44.395212782903876</v>
      </c>
      <c r="AP8" s="176">
        <v>44.77650217909995</v>
      </c>
    </row>
    <row r="9" spans="1:42" x14ac:dyDescent="0.3">
      <c r="A9" s="131"/>
      <c r="B9" s="85" t="s">
        <v>82</v>
      </c>
      <c r="C9" s="139">
        <v>3.076517767092346</v>
      </c>
      <c r="D9" s="140">
        <v>14.725599675869528</v>
      </c>
      <c r="E9" s="140">
        <v>6.8609940223394394</v>
      </c>
      <c r="F9" s="141">
        <v>7.6796230689641254</v>
      </c>
      <c r="G9" s="139">
        <v>7.6383320125829268</v>
      </c>
      <c r="H9" s="140">
        <v>7.9367988526643174</v>
      </c>
      <c r="I9" s="140">
        <v>8.0082402112646065</v>
      </c>
      <c r="J9" s="141">
        <v>8.0495445473459437</v>
      </c>
      <c r="K9" s="139">
        <v>12.761930260662213</v>
      </c>
      <c r="L9" s="140">
        <v>11.952495118511418</v>
      </c>
      <c r="M9" s="140">
        <v>12.562311077726429</v>
      </c>
      <c r="N9" s="141">
        <v>12.158403810381579</v>
      </c>
      <c r="O9" s="139">
        <v>8.2012220830671936</v>
      </c>
      <c r="P9" s="140">
        <v>6.4453225149879723</v>
      </c>
      <c r="Q9" s="140">
        <v>3.2199725396870216</v>
      </c>
      <c r="R9" s="141">
        <v>4.2132239656271775</v>
      </c>
      <c r="S9" s="139">
        <v>2.9926223743464098</v>
      </c>
      <c r="T9" s="140">
        <v>5.203118614649771</v>
      </c>
      <c r="U9" s="140">
        <v>5.8001783964906739</v>
      </c>
      <c r="V9" s="141">
        <v>5.8931384487390881</v>
      </c>
      <c r="W9" s="139">
        <v>6.7501100980583484</v>
      </c>
      <c r="X9" s="140">
        <v>5.0052835974508936</v>
      </c>
      <c r="Y9" s="140">
        <v>5.0014250739479182</v>
      </c>
      <c r="Z9" s="141">
        <v>4.4615242983677916</v>
      </c>
      <c r="AA9" s="139">
        <v>4.1894483710151587</v>
      </c>
      <c r="AB9" s="140">
        <v>4.2214636890258062</v>
      </c>
      <c r="AC9" s="140">
        <v>4.7160395191615079</v>
      </c>
      <c r="AD9" s="141">
        <v>5.4723128938243715</v>
      </c>
      <c r="AE9" s="139">
        <v>4.8399909765003191</v>
      </c>
      <c r="AF9" s="140">
        <v>4.2780021269040125</v>
      </c>
      <c r="AG9" s="140">
        <v>4.0782257748588568</v>
      </c>
      <c r="AH9" s="141">
        <v>4.1056163173447402</v>
      </c>
      <c r="AI9" s="139">
        <v>4.2211771322370861</v>
      </c>
      <c r="AJ9" s="140">
        <v>4.3686131288181995</v>
      </c>
      <c r="AK9" s="140">
        <v>4.3442151553700459</v>
      </c>
      <c r="AL9" s="141">
        <v>4.2470735715132157</v>
      </c>
      <c r="AM9" s="139">
        <v>3.6181507679454272</v>
      </c>
      <c r="AN9" s="140">
        <v>3.7888288757839339</v>
      </c>
      <c r="AO9" s="140">
        <v>4.0811557065455695</v>
      </c>
      <c r="AP9" s="141">
        <v>4.3726170367984984</v>
      </c>
    </row>
    <row r="10" spans="1:42" x14ac:dyDescent="0.3">
      <c r="A10" s="131"/>
      <c r="B10" s="71" t="s">
        <v>220</v>
      </c>
      <c r="C10" s="174">
        <v>22.625029999999999</v>
      </c>
      <c r="D10" s="175">
        <v>24.957464999999999</v>
      </c>
      <c r="E10" s="175">
        <v>26.148728999999999</v>
      </c>
      <c r="F10" s="176">
        <v>25.923998000000001</v>
      </c>
      <c r="G10" s="174">
        <v>23.026756000000002</v>
      </c>
      <c r="H10" s="175">
        <v>24.982005000000001</v>
      </c>
      <c r="I10" s="175">
        <v>26.211511999999999</v>
      </c>
      <c r="J10" s="176">
        <v>25.977663</v>
      </c>
      <c r="K10" s="174">
        <v>23.229316999999998</v>
      </c>
      <c r="L10" s="175">
        <v>25.549049999999998</v>
      </c>
      <c r="M10" s="175">
        <v>26.903462000000001</v>
      </c>
      <c r="N10" s="176">
        <v>26.632925</v>
      </c>
      <c r="O10" s="174">
        <v>23.949625000000001</v>
      </c>
      <c r="P10" s="175">
        <v>26.084635000000002</v>
      </c>
      <c r="Q10" s="175">
        <v>27.219913999999999</v>
      </c>
      <c r="R10" s="176">
        <v>27.044130000000003</v>
      </c>
      <c r="S10" s="174">
        <v>24.142271000000001</v>
      </c>
      <c r="T10" s="175">
        <v>26.221606000000001</v>
      </c>
      <c r="U10" s="175">
        <v>27.456194</v>
      </c>
      <c r="V10" s="176">
        <v>27.320357000000001</v>
      </c>
      <c r="W10" s="174">
        <v>24.352563</v>
      </c>
      <c r="X10" s="175">
        <v>26.437806000000002</v>
      </c>
      <c r="Y10" s="175">
        <v>27.717886463074283</v>
      </c>
      <c r="Z10" s="176">
        <v>27.431961915600731</v>
      </c>
      <c r="AA10" s="174">
        <v>24.58229001947349</v>
      </c>
      <c r="AB10" s="175">
        <v>26.737810402601607</v>
      </c>
      <c r="AC10" s="175">
        <v>28.237377608817535</v>
      </c>
      <c r="AD10" s="176">
        <v>28.303590768130054</v>
      </c>
      <c r="AE10" s="174">
        <v>25.086928468810367</v>
      </c>
      <c r="AF10" s="175">
        <v>27.131765630293877</v>
      </c>
      <c r="AG10" s="175">
        <v>28.615730181047546</v>
      </c>
      <c r="AH10" s="176">
        <v>28.722124059519714</v>
      </c>
      <c r="AI10" s="174">
        <v>25.538538360310451</v>
      </c>
      <c r="AJ10" s="175">
        <v>27.691685086435239</v>
      </c>
      <c r="AK10" s="175">
        <v>29.241658836482131</v>
      </c>
      <c r="AL10" s="176">
        <v>29.348019293253405</v>
      </c>
      <c r="AM10" s="174">
        <v>26.003623212718338</v>
      </c>
      <c r="AN10" s="175">
        <v>28.231491926896719</v>
      </c>
      <c r="AO10" s="175">
        <v>29.868673993498486</v>
      </c>
      <c r="AP10" s="176">
        <v>30.019118152322836</v>
      </c>
    </row>
    <row r="11" spans="1:42" x14ac:dyDescent="0.3">
      <c r="A11" s="131"/>
      <c r="B11" s="85" t="s">
        <v>82</v>
      </c>
      <c r="C11" s="139">
        <v>2.551454132364861</v>
      </c>
      <c r="D11" s="140">
        <v>12.652844949295217</v>
      </c>
      <c r="E11" s="140">
        <v>3.9342475619477124</v>
      </c>
      <c r="F11" s="141">
        <v>3.9236721378665296</v>
      </c>
      <c r="G11" s="139">
        <v>1.775582176023649</v>
      </c>
      <c r="H11" s="140">
        <v>9.8327294058120351E-2</v>
      </c>
      <c r="I11" s="140">
        <v>0.24009962396260853</v>
      </c>
      <c r="J11" s="141">
        <v>0.20700896520668977</v>
      </c>
      <c r="K11" s="139">
        <v>0.87967666830706115</v>
      </c>
      <c r="L11" s="140">
        <v>2.2698138119818578</v>
      </c>
      <c r="M11" s="140">
        <v>2.6398706034203689</v>
      </c>
      <c r="N11" s="141">
        <v>2.5224054989088085</v>
      </c>
      <c r="O11" s="139">
        <v>3.1008574208187145</v>
      </c>
      <c r="P11" s="140">
        <v>2.0963010366334744</v>
      </c>
      <c r="Q11" s="140">
        <v>1.1762501049121576</v>
      </c>
      <c r="R11" s="141">
        <v>1.5439723575236375</v>
      </c>
      <c r="S11" s="139">
        <v>0.80438002682714504</v>
      </c>
      <c r="T11" s="140">
        <v>0.52510222972257381</v>
      </c>
      <c r="U11" s="140">
        <v>0.86804094972525725</v>
      </c>
      <c r="V11" s="141">
        <v>1.0213935519463924</v>
      </c>
      <c r="W11" s="139">
        <v>0.87105310018265047</v>
      </c>
      <c r="X11" s="140">
        <v>0.82451090142992012</v>
      </c>
      <c r="Y11" s="140">
        <v>0.95312723633247387</v>
      </c>
      <c r="Z11" s="141">
        <v>0.4085046019008276</v>
      </c>
      <c r="AA11" s="139">
        <v>0.9433381589998957</v>
      </c>
      <c r="AB11" s="140">
        <v>1.1347552917273296</v>
      </c>
      <c r="AC11" s="140">
        <v>1.874209083132361</v>
      </c>
      <c r="AD11" s="141">
        <v>3.1774207590803849</v>
      </c>
      <c r="AE11" s="139">
        <v>2.0528536964502297</v>
      </c>
      <c r="AF11" s="140">
        <v>1.4734012312913158</v>
      </c>
      <c r="AG11" s="140">
        <v>1.3398998216883395</v>
      </c>
      <c r="AH11" s="141">
        <v>1.4787285995561117</v>
      </c>
      <c r="AI11" s="139">
        <v>1.8001800900478981</v>
      </c>
      <c r="AJ11" s="140">
        <v>2.0637044554011164</v>
      </c>
      <c r="AK11" s="140">
        <v>2.1873586711729009</v>
      </c>
      <c r="AL11" s="141">
        <v>2.1791397893716757</v>
      </c>
      <c r="AM11" s="139">
        <v>1.8211099078821125</v>
      </c>
      <c r="AN11" s="140">
        <v>1.9493463065774375</v>
      </c>
      <c r="AO11" s="140">
        <v>2.144253034763155</v>
      </c>
      <c r="AP11" s="141">
        <v>2.2866921694565834</v>
      </c>
    </row>
    <row r="12" spans="1:42" x14ac:dyDescent="0.3">
      <c r="A12" s="131"/>
      <c r="B12" s="71" t="s">
        <v>221</v>
      </c>
      <c r="C12" s="174">
        <v>12.910384000000001</v>
      </c>
      <c r="D12" s="175">
        <v>14.329231000000002</v>
      </c>
      <c r="E12" s="175">
        <v>15.137956000000001</v>
      </c>
      <c r="F12" s="176">
        <v>15.278471999999999</v>
      </c>
      <c r="G12" s="174">
        <v>15.577774000000002</v>
      </c>
      <c r="H12" s="175">
        <v>16.715600000000002</v>
      </c>
      <c r="I12" s="175">
        <v>17.364103</v>
      </c>
      <c r="J12" s="176">
        <v>17.816462999999999</v>
      </c>
      <c r="K12" s="174">
        <v>17.475523000000003</v>
      </c>
      <c r="L12" s="175">
        <v>17.937045999999999</v>
      </c>
      <c r="M12" s="175">
        <v>18.410254999999999</v>
      </c>
      <c r="N12" s="176">
        <v>18.264911000000001</v>
      </c>
      <c r="O12" s="174">
        <v>18.521300000000004</v>
      </c>
      <c r="P12" s="175">
        <v>18.942710000000002</v>
      </c>
      <c r="Q12" s="175">
        <v>19.522683000000001</v>
      </c>
      <c r="R12" s="176">
        <v>19.842673999999999</v>
      </c>
      <c r="S12" s="174">
        <v>19.377433</v>
      </c>
      <c r="T12" s="175">
        <v>20.049485000000001</v>
      </c>
      <c r="U12" s="175">
        <v>20.420330000000003</v>
      </c>
      <c r="V12" s="176">
        <v>20.378382999999999</v>
      </c>
      <c r="W12" s="174">
        <v>20.290388</v>
      </c>
      <c r="X12" s="175">
        <v>20.974247000000002</v>
      </c>
      <c r="Y12" s="175">
        <v>21.157549080305529</v>
      </c>
      <c r="Z12" s="176">
        <v>21.218307338022626</v>
      </c>
      <c r="AA12" s="174">
        <v>21.156254527857495</v>
      </c>
      <c r="AB12" s="175">
        <v>21.831131867245244</v>
      </c>
      <c r="AC12" s="175">
        <v>22.03542075366579</v>
      </c>
      <c r="AD12" s="176">
        <v>22.193780753675291</v>
      </c>
      <c r="AE12" s="174">
        <v>22.245786972510409</v>
      </c>
      <c r="AF12" s="175">
        <v>22.732574421900658</v>
      </c>
      <c r="AG12" s="175">
        <v>22.848907194851535</v>
      </c>
      <c r="AH12" s="176">
        <v>23.022831025620821</v>
      </c>
      <c r="AI12" s="174">
        <v>22.953550999988</v>
      </c>
      <c r="AJ12" s="175">
        <v>23.500397070371605</v>
      </c>
      <c r="AK12" s="175">
        <v>23.596762960090075</v>
      </c>
      <c r="AL12" s="176">
        <v>23.713869207727644</v>
      </c>
      <c r="AM12" s="174">
        <v>23.586423339905046</v>
      </c>
      <c r="AN12" s="175">
        <v>24.170547148590597</v>
      </c>
      <c r="AO12" s="175">
        <v>24.355087293864486</v>
      </c>
      <c r="AP12" s="176">
        <v>24.586402438206129</v>
      </c>
    </row>
    <row r="13" spans="1:42" x14ac:dyDescent="0.3">
      <c r="A13" s="131"/>
      <c r="B13" s="85" t="s">
        <v>82</v>
      </c>
      <c r="C13" s="139">
        <v>-3.9937415597318227</v>
      </c>
      <c r="D13" s="140">
        <v>10.036403808124316</v>
      </c>
      <c r="E13" s="140">
        <v>8.7287817370741205</v>
      </c>
      <c r="F13" s="141">
        <v>10.610921488363756</v>
      </c>
      <c r="G13" s="139">
        <v>20.660810708651269</v>
      </c>
      <c r="H13" s="140">
        <v>16.653852534026427</v>
      </c>
      <c r="I13" s="140">
        <v>14.705730416973072</v>
      </c>
      <c r="J13" s="141">
        <v>16.611549898445332</v>
      </c>
      <c r="K13" s="139">
        <v>12.182414509287387</v>
      </c>
      <c r="L13" s="140">
        <v>7.307221996219071</v>
      </c>
      <c r="M13" s="140">
        <v>6.0247972498205238</v>
      </c>
      <c r="N13" s="141">
        <v>2.5170428047362803</v>
      </c>
      <c r="O13" s="139">
        <v>5.9842386405259518</v>
      </c>
      <c r="P13" s="140">
        <v>5.6066311030255722</v>
      </c>
      <c r="Q13" s="140">
        <v>6.0424366745599034</v>
      </c>
      <c r="R13" s="141">
        <v>8.6382189324656355</v>
      </c>
      <c r="S13" s="139">
        <v>4.6224239119284194</v>
      </c>
      <c r="T13" s="140">
        <v>5.8427490047622488</v>
      </c>
      <c r="U13" s="140">
        <v>4.597969449178696</v>
      </c>
      <c r="V13" s="141">
        <v>2.6997822974867081</v>
      </c>
      <c r="W13" s="139">
        <v>4.7114341719050046</v>
      </c>
      <c r="X13" s="140">
        <v>4.6123977748057099</v>
      </c>
      <c r="Y13" s="140">
        <v>3.6102211879314838</v>
      </c>
      <c r="Z13" s="141">
        <v>4.1216436948045887</v>
      </c>
      <c r="AA13" s="139">
        <v>4.2673729445562802</v>
      </c>
      <c r="AB13" s="140">
        <v>4.0854142093646573</v>
      </c>
      <c r="AC13" s="140">
        <v>4.1492125105238475</v>
      </c>
      <c r="AD13" s="141">
        <v>4.5973196641592828</v>
      </c>
      <c r="AE13" s="139">
        <v>5.1499306893773467</v>
      </c>
      <c r="AF13" s="140">
        <v>4.1291608705268823</v>
      </c>
      <c r="AG13" s="140">
        <v>3.6917218431166798</v>
      </c>
      <c r="AH13" s="141">
        <v>3.7355071726940414</v>
      </c>
      <c r="AI13" s="139">
        <v>3.1815643490256784</v>
      </c>
      <c r="AJ13" s="140">
        <v>3.3776317377024467</v>
      </c>
      <c r="AK13" s="140">
        <v>3.2730482856836662</v>
      </c>
      <c r="AL13" s="141">
        <v>3.0015343523036142</v>
      </c>
      <c r="AM13" s="139">
        <v>2.7571870684295341</v>
      </c>
      <c r="AN13" s="140">
        <v>2.8516542772117459</v>
      </c>
      <c r="AO13" s="140">
        <v>3.213679499416866</v>
      </c>
      <c r="AP13" s="141">
        <v>3.6794216196239793</v>
      </c>
    </row>
    <row r="14" spans="1:42" x14ac:dyDescent="0.3">
      <c r="A14" s="131"/>
      <c r="B14" s="71" t="s">
        <v>222</v>
      </c>
      <c r="C14" s="174">
        <v>12.751416000000001</v>
      </c>
      <c r="D14" s="175">
        <v>14.002619000000001</v>
      </c>
      <c r="E14" s="175">
        <v>14.599125000000001</v>
      </c>
      <c r="F14" s="176">
        <v>14.514799</v>
      </c>
      <c r="G14" s="174">
        <v>13.951263000000001</v>
      </c>
      <c r="H14" s="175">
        <v>14.568343</v>
      </c>
      <c r="I14" s="175">
        <v>14.950377</v>
      </c>
      <c r="J14" s="176">
        <v>15.150551999999999</v>
      </c>
      <c r="K14" s="174">
        <v>13.586159</v>
      </c>
      <c r="L14" s="175">
        <v>13.973965</v>
      </c>
      <c r="M14" s="175">
        <v>14.621493000000001</v>
      </c>
      <c r="N14" s="176">
        <v>14.727285999999999</v>
      </c>
      <c r="O14" s="174">
        <v>14.161797</v>
      </c>
      <c r="P14" s="175">
        <v>14.449005999999999</v>
      </c>
      <c r="Q14" s="175">
        <v>14.99414</v>
      </c>
      <c r="R14" s="176">
        <v>15.300818000000001</v>
      </c>
      <c r="S14" s="174">
        <v>14.203543999999999</v>
      </c>
      <c r="T14" s="175">
        <v>14.712247999999999</v>
      </c>
      <c r="U14" s="175">
        <v>15.031031</v>
      </c>
      <c r="V14" s="176">
        <v>15.097385000000001</v>
      </c>
      <c r="W14" s="174">
        <v>14.328113999999999</v>
      </c>
      <c r="X14" s="175">
        <v>14.793629000000001</v>
      </c>
      <c r="Y14" s="175">
        <v>15.054415152118061</v>
      </c>
      <c r="Z14" s="176">
        <v>15.177684105135944</v>
      </c>
      <c r="AA14" s="174">
        <v>14.464996962788222</v>
      </c>
      <c r="AB14" s="175">
        <v>14.944567211468415</v>
      </c>
      <c r="AC14" s="175">
        <v>15.251891586924344</v>
      </c>
      <c r="AD14" s="176">
        <v>15.518024065145031</v>
      </c>
      <c r="AE14" s="174">
        <v>14.690527845162661</v>
      </c>
      <c r="AF14" s="175">
        <v>15.003506776577691</v>
      </c>
      <c r="AG14" s="175">
        <v>15.258175699145132</v>
      </c>
      <c r="AH14" s="176">
        <v>15.55175275525832</v>
      </c>
      <c r="AI14" s="174">
        <v>14.796399216060378</v>
      </c>
      <c r="AJ14" s="175">
        <v>15.171337183903782</v>
      </c>
      <c r="AK14" s="175">
        <v>15.432219647593589</v>
      </c>
      <c r="AL14" s="176">
        <v>15.702645306492155</v>
      </c>
      <c r="AM14" s="174">
        <v>14.909843288350341</v>
      </c>
      <c r="AN14" s="175">
        <v>15.315789507294737</v>
      </c>
      <c r="AO14" s="175">
        <v>15.651837739501447</v>
      </c>
      <c r="AP14" s="176">
        <v>16.00946312769722</v>
      </c>
    </row>
    <row r="15" spans="1:42" x14ac:dyDescent="0.3">
      <c r="A15" s="131"/>
      <c r="B15" s="85" t="s">
        <v>82</v>
      </c>
      <c r="C15" s="139">
        <v>-4.3888803494104511</v>
      </c>
      <c r="D15" s="140">
        <v>7.3974241557437814</v>
      </c>
      <c r="E15" s="140">
        <v>4.5746186773153896</v>
      </c>
      <c r="F15" s="141">
        <v>4.6502560199604748</v>
      </c>
      <c r="G15" s="139">
        <v>9.4095196956949678</v>
      </c>
      <c r="H15" s="140">
        <v>4.0401299214096964</v>
      </c>
      <c r="I15" s="140">
        <v>2.4059798104338448</v>
      </c>
      <c r="J15" s="141">
        <v>4.380033095876823</v>
      </c>
      <c r="K15" s="139">
        <v>-2.6169960382798396</v>
      </c>
      <c r="L15" s="140">
        <v>-4.0799286507738124</v>
      </c>
      <c r="M15" s="140">
        <v>-2.1998375024255279</v>
      </c>
      <c r="N15" s="141">
        <v>-2.7937331920315445</v>
      </c>
      <c r="O15" s="139">
        <v>4.2369443784663563</v>
      </c>
      <c r="P15" s="140">
        <v>3.3994718034573435</v>
      </c>
      <c r="Q15" s="140">
        <v>2.5486248223762109</v>
      </c>
      <c r="R15" s="141">
        <v>3.894349576697298</v>
      </c>
      <c r="S15" s="139">
        <v>0.29478603598116493</v>
      </c>
      <c r="T15" s="140">
        <v>1.8218692690694427</v>
      </c>
      <c r="U15" s="140">
        <v>0.24603611811016002</v>
      </c>
      <c r="V15" s="141">
        <v>-1.3295563675092437</v>
      </c>
      <c r="W15" s="139">
        <v>0.87703463304651397</v>
      </c>
      <c r="X15" s="140">
        <v>0.55315136068940784</v>
      </c>
      <c r="Y15" s="140">
        <v>0.15557250941775624</v>
      </c>
      <c r="Z15" s="141">
        <v>0.53187426256893211</v>
      </c>
      <c r="AA15" s="139">
        <v>0.95534529379248667</v>
      </c>
      <c r="AB15" s="140">
        <v>1.020291988317501</v>
      </c>
      <c r="AC15" s="140">
        <v>1.311750956851343</v>
      </c>
      <c r="AD15" s="141">
        <v>2.2423708231871897</v>
      </c>
      <c r="AE15" s="139">
        <v>1.5591491858216511</v>
      </c>
      <c r="AF15" s="140">
        <v>0.39438790214043618</v>
      </c>
      <c r="AG15" s="140">
        <v>4.1202182594690662E-2</v>
      </c>
      <c r="AH15" s="141">
        <v>0.21735170645240665</v>
      </c>
      <c r="AI15" s="139">
        <v>0.72067778648658987</v>
      </c>
      <c r="AJ15" s="140">
        <v>1.1186078683157907</v>
      </c>
      <c r="AK15" s="140">
        <v>1.1406602721071524</v>
      </c>
      <c r="AL15" s="141">
        <v>0.97026073914927569</v>
      </c>
      <c r="AM15" s="139">
        <v>0.76670053729577248</v>
      </c>
      <c r="AN15" s="140">
        <v>0.95213969368641571</v>
      </c>
      <c r="AO15" s="140">
        <v>1.4231140880767823</v>
      </c>
      <c r="AP15" s="141">
        <v>1.9539244198441885</v>
      </c>
    </row>
    <row r="16" spans="1:42" x14ac:dyDescent="0.3">
      <c r="A16" s="131"/>
      <c r="B16" s="71" t="s">
        <v>142</v>
      </c>
      <c r="C16" s="174">
        <v>7.8435552479999995</v>
      </c>
      <c r="D16" s="175">
        <v>8.4875179260000007</v>
      </c>
      <c r="E16" s="175">
        <v>8.3843715150000016</v>
      </c>
      <c r="F16" s="176">
        <v>9.5119249500000009</v>
      </c>
      <c r="G16" s="174">
        <v>8.647331544</v>
      </c>
      <c r="H16" s="175">
        <v>9.3308277269999991</v>
      </c>
      <c r="I16" s="175">
        <v>9.2900221920000003</v>
      </c>
      <c r="J16" s="176">
        <v>10.221268722000001</v>
      </c>
      <c r="K16" s="174">
        <v>9.5052864029999995</v>
      </c>
      <c r="L16" s="175">
        <v>10.265278715999999</v>
      </c>
      <c r="M16" s="175">
        <v>10.062713048999999</v>
      </c>
      <c r="N16" s="176">
        <v>11.32956072</v>
      </c>
      <c r="O16" s="174">
        <v>10.355685572999999</v>
      </c>
      <c r="P16" s="175">
        <v>10.96175208</v>
      </c>
      <c r="Q16" s="175">
        <v>10.620410723999999</v>
      </c>
      <c r="R16" s="176">
        <v>11.826824972999999</v>
      </c>
      <c r="S16" s="174">
        <v>10.846425743999998</v>
      </c>
      <c r="T16" s="175">
        <v>11.937520055999999</v>
      </c>
      <c r="U16" s="175">
        <v>11.196898632</v>
      </c>
      <c r="V16" s="176">
        <v>12.480289995000001</v>
      </c>
      <c r="W16" s="174">
        <v>11.484759393000001</v>
      </c>
      <c r="X16" s="175">
        <v>12.290819922000001</v>
      </c>
      <c r="Y16" s="175">
        <v>11.702348601230202</v>
      </c>
      <c r="Z16" s="176">
        <v>13.000208773842671</v>
      </c>
      <c r="AA16" s="174">
        <v>11.976621431721032</v>
      </c>
      <c r="AB16" s="175">
        <v>12.76981781715946</v>
      </c>
      <c r="AC16" s="175">
        <v>12.230172300583154</v>
      </c>
      <c r="AD16" s="176">
        <v>13.649492297375771</v>
      </c>
      <c r="AE16" s="174">
        <v>12.373936012915621</v>
      </c>
      <c r="AF16" s="175">
        <v>13.242412950730069</v>
      </c>
      <c r="AG16" s="175">
        <v>12.768520600929534</v>
      </c>
      <c r="AH16" s="176">
        <v>14.368504891886056</v>
      </c>
      <c r="AI16" s="174">
        <v>13.014134660033525</v>
      </c>
      <c r="AJ16" s="175">
        <v>13.841519539849228</v>
      </c>
      <c r="AK16" s="175">
        <v>13.260967259036283</v>
      </c>
      <c r="AL16" s="176">
        <v>14.828779403398922</v>
      </c>
      <c r="AM16" s="174">
        <v>13.402954062708126</v>
      </c>
      <c r="AN16" s="175">
        <v>14.326619125876014</v>
      </c>
      <c r="AO16" s="175">
        <v>13.804754154458921</v>
      </c>
      <c r="AP16" s="176">
        <v>15.52075998898715</v>
      </c>
    </row>
    <row r="17" spans="1:42" x14ac:dyDescent="0.3">
      <c r="A17" s="131"/>
      <c r="B17" s="85" t="s">
        <v>82</v>
      </c>
      <c r="C17" s="139">
        <v>0.70704894511219862</v>
      </c>
      <c r="D17" s="140">
        <v>9.9273983670421728</v>
      </c>
      <c r="E17" s="140">
        <v>6.6242957413298997</v>
      </c>
      <c r="F17" s="141">
        <v>7.1370026075146864</v>
      </c>
      <c r="G17" s="139">
        <v>10.247601637088643</v>
      </c>
      <c r="H17" s="140">
        <v>9.9358824140644231</v>
      </c>
      <c r="I17" s="140">
        <v>10.801652519568727</v>
      </c>
      <c r="J17" s="141">
        <v>7.4574155676028653</v>
      </c>
      <c r="K17" s="139">
        <v>9.921614022019277</v>
      </c>
      <c r="L17" s="140">
        <v>10.014663396860701</v>
      </c>
      <c r="M17" s="140">
        <v>8.3174274617491726</v>
      </c>
      <c r="N17" s="141">
        <v>10.842998341434251</v>
      </c>
      <c r="O17" s="139">
        <v>8.9465917589984567</v>
      </c>
      <c r="P17" s="140">
        <v>6.7847486977089311</v>
      </c>
      <c r="Q17" s="140">
        <v>5.5422197998125533</v>
      </c>
      <c r="R17" s="141">
        <v>4.3890867906483111</v>
      </c>
      <c r="S17" s="139">
        <v>4.7388477328771828</v>
      </c>
      <c r="T17" s="140">
        <v>8.9015694651616286</v>
      </c>
      <c r="U17" s="140">
        <v>5.4281131208725686</v>
      </c>
      <c r="V17" s="141">
        <v>5.5252785383382852</v>
      </c>
      <c r="W17" s="139">
        <v>5.8851981663463171</v>
      </c>
      <c r="X17" s="140">
        <v>2.959575056985364</v>
      </c>
      <c r="Y17" s="140">
        <v>4.514196170229301</v>
      </c>
      <c r="Z17" s="141">
        <v>4.1659190535713986</v>
      </c>
      <c r="AA17" s="139">
        <v>4.2827369898652323</v>
      </c>
      <c r="AB17" s="140">
        <v>3.8972004976012498</v>
      </c>
      <c r="AC17" s="140">
        <v>4.5104082722118299</v>
      </c>
      <c r="AD17" s="141">
        <v>4.9944084347284035</v>
      </c>
      <c r="AE17" s="139">
        <v>3.3174178833295098</v>
      </c>
      <c r="AF17" s="140">
        <v>3.7008760840390398</v>
      </c>
      <c r="AG17" s="140">
        <v>4.4018047098217217</v>
      </c>
      <c r="AH17" s="141">
        <v>5.267687462987336</v>
      </c>
      <c r="AI17" s="139">
        <v>5.1737672350146369</v>
      </c>
      <c r="AJ17" s="140">
        <v>4.5241497251913509</v>
      </c>
      <c r="AK17" s="140">
        <v>3.8567244671312784</v>
      </c>
      <c r="AL17" s="141">
        <v>3.2033570296710945</v>
      </c>
      <c r="AM17" s="139">
        <v>2.9876700436231696</v>
      </c>
      <c r="AN17" s="140">
        <v>3.5046700228988703</v>
      </c>
      <c r="AO17" s="140">
        <v>4.1006578539894312</v>
      </c>
      <c r="AP17" s="141">
        <v>4.6664702924208212</v>
      </c>
    </row>
    <row r="18" spans="1:42" x14ac:dyDescent="0.3">
      <c r="A18" s="131"/>
      <c r="B18" s="71" t="s">
        <v>223</v>
      </c>
      <c r="C18" s="174">
        <v>12.788884000000003</v>
      </c>
      <c r="D18" s="175">
        <v>14.581524</v>
      </c>
      <c r="E18" s="175">
        <v>16.300640999999999</v>
      </c>
      <c r="F18" s="176">
        <v>14.764634999999998</v>
      </c>
      <c r="G18" s="174">
        <v>13.767325999999999</v>
      </c>
      <c r="H18" s="175">
        <v>15.843204</v>
      </c>
      <c r="I18" s="175">
        <v>17.489035000000001</v>
      </c>
      <c r="J18" s="176">
        <v>16.139998000000006</v>
      </c>
      <c r="K18" s="174">
        <v>15.851435</v>
      </c>
      <c r="L18" s="175">
        <v>17.880932000000001</v>
      </c>
      <c r="M18" s="175">
        <v>20.070589999999996</v>
      </c>
      <c r="N18" s="176">
        <v>18.119685</v>
      </c>
      <c r="O18" s="174">
        <v>16.985916</v>
      </c>
      <c r="P18" s="175">
        <v>18.835216000000003</v>
      </c>
      <c r="Q18" s="175">
        <v>20.274811</v>
      </c>
      <c r="R18" s="176">
        <v>18.707417</v>
      </c>
      <c r="S18" s="174">
        <v>17.277305000000005</v>
      </c>
      <c r="T18" s="175">
        <v>19.278514999999999</v>
      </c>
      <c r="U18" s="175">
        <v>21.490014000000009</v>
      </c>
      <c r="V18" s="176">
        <v>19.775787999999988</v>
      </c>
      <c r="W18" s="174">
        <v>18.562025999999996</v>
      </c>
      <c r="X18" s="175">
        <v>20.429136999999994</v>
      </c>
      <c r="Y18" s="175">
        <v>22.452264948543231</v>
      </c>
      <c r="Z18" s="176">
        <v>20.55056949482859</v>
      </c>
      <c r="AA18" s="174">
        <v>19.074728570120897</v>
      </c>
      <c r="AB18" s="175">
        <v>21.113019027773159</v>
      </c>
      <c r="AC18" s="175">
        <v>23.540666171620952</v>
      </c>
      <c r="AD18" s="176">
        <v>21.793434559912733</v>
      </c>
      <c r="AE18" s="174">
        <v>20.298127439496877</v>
      </c>
      <c r="AF18" s="175">
        <v>22.158535258660539</v>
      </c>
      <c r="AG18" s="175">
        <v>24.490359564446269</v>
      </c>
      <c r="AH18" s="176">
        <v>22.54258173212893</v>
      </c>
      <c r="AI18" s="174">
        <v>20.85537814400692</v>
      </c>
      <c r="AJ18" s="175">
        <v>22.951541099041215</v>
      </c>
      <c r="AK18" s="175">
        <v>25.495414633785316</v>
      </c>
      <c r="AL18" s="176">
        <v>23.535235854076813</v>
      </c>
      <c r="AM18" s="174">
        <v>21.628437896477593</v>
      </c>
      <c r="AN18" s="175">
        <v>23.788677339104471</v>
      </c>
      <c r="AO18" s="175">
        <v>26.470106382082641</v>
      </c>
      <c r="AP18" s="176">
        <v>24.458575345322188</v>
      </c>
    </row>
    <row r="19" spans="1:42" x14ac:dyDescent="0.3">
      <c r="A19" s="131"/>
      <c r="B19" s="85" t="s">
        <v>82</v>
      </c>
      <c r="C19" s="139">
        <v>4.311320853979006</v>
      </c>
      <c r="D19" s="140">
        <v>19.341978802398117</v>
      </c>
      <c r="E19" s="140">
        <v>7.0748888451993563</v>
      </c>
      <c r="F19" s="141">
        <v>8.8377959038528964</v>
      </c>
      <c r="G19" s="139">
        <v>7.6507222991466506</v>
      </c>
      <c r="H19" s="140">
        <v>8.6525935149165392</v>
      </c>
      <c r="I19" s="140">
        <v>7.2904740371866561</v>
      </c>
      <c r="J19" s="141">
        <v>9.3152522903546586</v>
      </c>
      <c r="K19" s="139">
        <v>15.138081280271853</v>
      </c>
      <c r="L19" s="140">
        <v>12.861842844414539</v>
      </c>
      <c r="M19" s="140">
        <v>14.760991672782374</v>
      </c>
      <c r="N19" s="141">
        <v>12.265720231192056</v>
      </c>
      <c r="O19" s="139">
        <v>7.1569608682116037</v>
      </c>
      <c r="P19" s="140">
        <v>5.3368806502927191</v>
      </c>
      <c r="Q19" s="140">
        <v>1.0175136854472244</v>
      </c>
      <c r="R19" s="141">
        <v>3.2436104711533353</v>
      </c>
      <c r="S19" s="139">
        <v>1.7154741610638125</v>
      </c>
      <c r="T19" s="140">
        <v>2.3535647268393411</v>
      </c>
      <c r="U19" s="140">
        <v>5.9936588311477301</v>
      </c>
      <c r="V19" s="141">
        <v>5.7109487643322909</v>
      </c>
      <c r="W19" s="139">
        <v>7.4358877151268432</v>
      </c>
      <c r="X19" s="140">
        <v>5.9684161357863807</v>
      </c>
      <c r="Y19" s="140">
        <v>4.4776655266172138</v>
      </c>
      <c r="Z19" s="141">
        <v>3.9178286843922772</v>
      </c>
      <c r="AA19" s="139">
        <v>2.7621045791062837</v>
      </c>
      <c r="AB19" s="140">
        <v>3.3475815829771216</v>
      </c>
      <c r="AC19" s="140">
        <v>4.8476232824267607</v>
      </c>
      <c r="AD19" s="141">
        <v>6.0478375813230123</v>
      </c>
      <c r="AE19" s="139">
        <v>6.4137157437319514</v>
      </c>
      <c r="AF19" s="140">
        <v>4.9519977674062243</v>
      </c>
      <c r="AG19" s="140">
        <v>4.0342672798708179</v>
      </c>
      <c r="AH19" s="141">
        <v>3.4374901769461896</v>
      </c>
      <c r="AI19" s="139">
        <v>2.7453306033822678</v>
      </c>
      <c r="AJ19" s="140">
        <v>3.5787827630471947</v>
      </c>
      <c r="AK19" s="140">
        <v>4.1038804134102103</v>
      </c>
      <c r="AL19" s="141">
        <v>4.4034624505013831</v>
      </c>
      <c r="AM19" s="139">
        <v>3.706764495626369</v>
      </c>
      <c r="AN19" s="140">
        <v>3.6474075376935033</v>
      </c>
      <c r="AO19" s="140">
        <v>3.8230080282974033</v>
      </c>
      <c r="AP19" s="141">
        <v>3.9232217470446029</v>
      </c>
    </row>
    <row r="20" spans="1:42" x14ac:dyDescent="0.3">
      <c r="A20" s="131"/>
      <c r="B20" s="71" t="s">
        <v>224</v>
      </c>
      <c r="C20" s="174">
        <v>19.927617999999999</v>
      </c>
      <c r="D20" s="175">
        <v>20.625397</v>
      </c>
      <c r="E20" s="175">
        <v>19.864477999999998</v>
      </c>
      <c r="F20" s="176">
        <v>23.446261</v>
      </c>
      <c r="G20" s="174">
        <v>25.155121999999999</v>
      </c>
      <c r="H20" s="175">
        <v>25.484723000000002</v>
      </c>
      <c r="I20" s="175">
        <v>25.057880000000001</v>
      </c>
      <c r="J20" s="176">
        <v>27.945388999999999</v>
      </c>
      <c r="K20" s="174">
        <v>26.064305000000001</v>
      </c>
      <c r="L20" s="175">
        <v>25.065246999999999</v>
      </c>
      <c r="M20" s="175">
        <v>23.299562000000002</v>
      </c>
      <c r="N20" s="176">
        <v>25.381518</v>
      </c>
      <c r="O20" s="174">
        <v>23.423223</v>
      </c>
      <c r="P20" s="175">
        <v>25.112867999999999</v>
      </c>
      <c r="Q20" s="175">
        <v>24.050528999999997</v>
      </c>
      <c r="R20" s="176">
        <v>26.881522</v>
      </c>
      <c r="S20" s="174">
        <v>26.372717999999999</v>
      </c>
      <c r="T20" s="175">
        <v>25.721588000000001</v>
      </c>
      <c r="U20" s="175">
        <v>24.240917</v>
      </c>
      <c r="V20" s="176">
        <v>27.548681000000002</v>
      </c>
      <c r="W20" s="174">
        <v>25.705794999999998</v>
      </c>
      <c r="X20" s="175">
        <v>27.102987000000002</v>
      </c>
      <c r="Y20" s="175">
        <v>25.996511150027537</v>
      </c>
      <c r="Z20" s="176">
        <v>28.802192894961713</v>
      </c>
      <c r="AA20" s="174">
        <v>27.444684598578846</v>
      </c>
      <c r="AB20" s="175">
        <v>28.085988643886893</v>
      </c>
      <c r="AC20" s="175">
        <v>27.321033212454889</v>
      </c>
      <c r="AD20" s="176">
        <v>30.631638629365654</v>
      </c>
      <c r="AE20" s="174">
        <v>29.051026779646307</v>
      </c>
      <c r="AF20" s="175">
        <v>29.539504421750351</v>
      </c>
      <c r="AG20" s="175">
        <v>28.656262756114469</v>
      </c>
      <c r="AH20" s="176">
        <v>32.104231979524329</v>
      </c>
      <c r="AI20" s="174">
        <v>30.503565956164728</v>
      </c>
      <c r="AJ20" s="175">
        <v>31.029864795054369</v>
      </c>
      <c r="AK20" s="175">
        <v>30.103178256931642</v>
      </c>
      <c r="AL20" s="176">
        <v>33.710411203664322</v>
      </c>
      <c r="AM20" s="174">
        <v>31.958494478323672</v>
      </c>
      <c r="AN20" s="175">
        <v>32.530497940243627</v>
      </c>
      <c r="AO20" s="175">
        <v>31.59137334925073</v>
      </c>
      <c r="AP20" s="176">
        <v>35.407397481514231</v>
      </c>
    </row>
    <row r="21" spans="1:42" x14ac:dyDescent="0.3">
      <c r="A21" s="131"/>
      <c r="B21" s="85" t="s">
        <v>82</v>
      </c>
      <c r="C21" s="139">
        <v>5.6006512518272933</v>
      </c>
      <c r="D21" s="140">
        <v>49.796527576338121</v>
      </c>
      <c r="E21" s="140">
        <v>12.951399542428188</v>
      </c>
      <c r="F21" s="141">
        <v>16.984012495984736</v>
      </c>
      <c r="G21" s="139">
        <v>26.232457888343717</v>
      </c>
      <c r="H21" s="140">
        <v>23.559914992181731</v>
      </c>
      <c r="I21" s="140">
        <v>26.144165479707059</v>
      </c>
      <c r="J21" s="141">
        <v>19.18910652747574</v>
      </c>
      <c r="K21" s="139">
        <v>3.6143056670526308</v>
      </c>
      <c r="L21" s="140">
        <v>-1.6459900309687581</v>
      </c>
      <c r="M21" s="140">
        <v>-7.0170261809857752</v>
      </c>
      <c r="N21" s="141">
        <v>-9.1745761706877644</v>
      </c>
      <c r="O21" s="139">
        <v>-10.132946188283166</v>
      </c>
      <c r="P21" s="140">
        <v>0.18998815371737976</v>
      </c>
      <c r="Q21" s="140">
        <v>3.2230949234152817</v>
      </c>
      <c r="R21" s="141">
        <v>5.9098277731064019</v>
      </c>
      <c r="S21" s="139">
        <v>12.592182553186637</v>
      </c>
      <c r="T21" s="140">
        <v>2.4239366049309874</v>
      </c>
      <c r="U21" s="140">
        <v>0.79161668335860913</v>
      </c>
      <c r="V21" s="141">
        <v>2.4818498000224842</v>
      </c>
      <c r="W21" s="139">
        <v>-2.5288368077950985</v>
      </c>
      <c r="X21" s="140">
        <v>5.3705820962531625</v>
      </c>
      <c r="Y21" s="140">
        <v>7.2422761483302622</v>
      </c>
      <c r="Z21" s="141">
        <v>4.5501702784308096</v>
      </c>
      <c r="AA21" s="139">
        <v>6.7645820663350342</v>
      </c>
      <c r="AB21" s="140">
        <v>3.6269125756762222</v>
      </c>
      <c r="AC21" s="140">
        <v>5.0949993050353859</v>
      </c>
      <c r="AD21" s="141">
        <v>6.3517584965690599</v>
      </c>
      <c r="AE21" s="139">
        <v>5.8530174588001804</v>
      </c>
      <c r="AF21" s="140">
        <v>5.1752345138821765</v>
      </c>
      <c r="AG21" s="140">
        <v>4.8871853903786011</v>
      </c>
      <c r="AH21" s="141">
        <v>4.807425968870449</v>
      </c>
      <c r="AI21" s="139">
        <v>4.9999581341341637</v>
      </c>
      <c r="AJ21" s="140">
        <v>5.0453127175912993</v>
      </c>
      <c r="AK21" s="140">
        <v>5.0492121499983167</v>
      </c>
      <c r="AL21" s="141">
        <v>5.0030140112505617</v>
      </c>
      <c r="AM21" s="139">
        <v>4.7696997926398366</v>
      </c>
      <c r="AN21" s="140">
        <v>4.8360930835523286</v>
      </c>
      <c r="AO21" s="140">
        <v>4.9436477424984693</v>
      </c>
      <c r="AP21" s="141">
        <v>5.0340123933743319</v>
      </c>
    </row>
    <row r="22" spans="1:42" x14ac:dyDescent="0.3">
      <c r="A22" s="131"/>
      <c r="B22" s="82" t="s">
        <v>225</v>
      </c>
      <c r="C22" s="174">
        <v>2.9954375751417293</v>
      </c>
      <c r="D22" s="175">
        <v>3.6060153095020908</v>
      </c>
      <c r="E22" s="175">
        <v>4.6449388309994903</v>
      </c>
      <c r="F22" s="176">
        <v>2.2739705696203263</v>
      </c>
      <c r="G22" s="174">
        <v>2.0480000052876033</v>
      </c>
      <c r="H22" s="175">
        <v>3.3813273714928571</v>
      </c>
      <c r="I22" s="175">
        <v>4.4483099754638387</v>
      </c>
      <c r="J22" s="176">
        <v>1.7849012320211095</v>
      </c>
      <c r="K22" s="174">
        <v>3.7718706769129104</v>
      </c>
      <c r="L22" s="175">
        <v>5.5474985301526454</v>
      </c>
      <c r="M22" s="175">
        <v>7.2640007383723697</v>
      </c>
      <c r="N22" s="176">
        <v>4.7323233403409404</v>
      </c>
      <c r="O22" s="174">
        <v>4.428181738937341</v>
      </c>
      <c r="P22" s="175">
        <v>5.7446212402478771</v>
      </c>
      <c r="Q22" s="175">
        <v>6.860124930354643</v>
      </c>
      <c r="R22" s="176">
        <v>4.0979302765355214</v>
      </c>
      <c r="S22" s="174">
        <v>4.157206833856514</v>
      </c>
      <c r="T22" s="175">
        <v>5.416806439545188</v>
      </c>
      <c r="U22" s="175">
        <v>7.4320187029462463</v>
      </c>
      <c r="V22" s="176">
        <v>4.1681648921470185</v>
      </c>
      <c r="W22" s="174">
        <v>4.8312922115360744</v>
      </c>
      <c r="X22" s="175">
        <v>5.8324596695780642</v>
      </c>
      <c r="Y22" s="175">
        <v>7.7660994490158544</v>
      </c>
      <c r="Z22" s="176">
        <v>4.7493472533480201</v>
      </c>
      <c r="AA22" s="174">
        <v>4.7619669632390158</v>
      </c>
      <c r="AB22" s="175">
        <v>5.8498403025747514</v>
      </c>
      <c r="AC22" s="175">
        <v>8.1675728585817442</v>
      </c>
      <c r="AD22" s="176">
        <v>5.1672011451194884</v>
      </c>
      <c r="AE22" s="174">
        <v>5.2285928867365854</v>
      </c>
      <c r="AF22" s="175">
        <v>6.0992127261435547</v>
      </c>
      <c r="AG22" s="175">
        <v>8.3165415075673526</v>
      </c>
      <c r="AH22" s="176">
        <v>5.0585302523682474</v>
      </c>
      <c r="AI22" s="174">
        <v>5.0647942477337526</v>
      </c>
      <c r="AJ22" s="175">
        <v>6.1134201716562053</v>
      </c>
      <c r="AK22" s="175">
        <v>8.5495097150933201</v>
      </c>
      <c r="AL22" s="176">
        <v>5.2960319860900968</v>
      </c>
      <c r="AM22" s="174">
        <v>5.394784710938179</v>
      </c>
      <c r="AN22" s="175">
        <v>6.3404558516383176</v>
      </c>
      <c r="AO22" s="175">
        <v>8.8151324292825244</v>
      </c>
      <c r="AP22" s="176">
        <v>5.4346156198183202</v>
      </c>
    </row>
    <row r="23" spans="1:42" x14ac:dyDescent="0.3">
      <c r="A23" s="131"/>
      <c r="B23" s="85" t="s">
        <v>82</v>
      </c>
      <c r="C23" s="139">
        <v>24.663899574686511</v>
      </c>
      <c r="D23" s="140">
        <v>49.836516706924641</v>
      </c>
      <c r="E23" s="140">
        <v>-1.3035874569655603</v>
      </c>
      <c r="F23" s="141">
        <v>-13.153038696606668</v>
      </c>
      <c r="G23" s="139">
        <v>-31.629354512897777</v>
      </c>
      <c r="H23" s="140">
        <v>-6.2309202464328362</v>
      </c>
      <c r="I23" s="140">
        <v>-4.233185036224496</v>
      </c>
      <c r="J23" s="141">
        <v>-21.507285280340028</v>
      </c>
      <c r="K23" s="139">
        <v>84.173372420632504</v>
      </c>
      <c r="L23" s="140">
        <v>64.062745799837259</v>
      </c>
      <c r="M23" s="140">
        <v>63.297989088877074</v>
      </c>
      <c r="N23" s="141">
        <v>165.1308237925499</v>
      </c>
      <c r="O23" s="139">
        <v>17.400147519415722</v>
      </c>
      <c r="P23" s="140">
        <v>3.5533620968766</v>
      </c>
      <c r="Q23" s="140">
        <v>-5.5599637522644629</v>
      </c>
      <c r="R23" s="141">
        <v>-13.405530818181866</v>
      </c>
      <c r="S23" s="139">
        <v>-6.1193266459261046</v>
      </c>
      <c r="T23" s="140">
        <v>-5.7064650042714327</v>
      </c>
      <c r="U23" s="140">
        <v>8.3364920959542843</v>
      </c>
      <c r="V23" s="141">
        <v>1.7139046023709525</v>
      </c>
      <c r="W23" s="139">
        <v>16.214862637811844</v>
      </c>
      <c r="X23" s="140">
        <v>7.673400086782034</v>
      </c>
      <c r="Y23" s="140">
        <v>4.4951548081703319</v>
      </c>
      <c r="Z23" s="141">
        <v>13.943362996410524</v>
      </c>
      <c r="AA23" s="139">
        <v>-1.4349214508599717</v>
      </c>
      <c r="AB23" s="140">
        <v>0.29799834000299175</v>
      </c>
      <c r="AC23" s="140">
        <v>5.169563076053163</v>
      </c>
      <c r="AD23" s="141">
        <v>8.7981330798017723</v>
      </c>
      <c r="AE23" s="139">
        <v>9.7990163959511776</v>
      </c>
      <c r="AF23" s="140">
        <v>4.2628928427165036</v>
      </c>
      <c r="AG23" s="140">
        <v>1.823903521461534</v>
      </c>
      <c r="AH23" s="141">
        <v>-2.1030900423507304</v>
      </c>
      <c r="AI23" s="139">
        <v>-3.1327479983829343</v>
      </c>
      <c r="AJ23" s="140">
        <v>0.23293900623850838</v>
      </c>
      <c r="AK23" s="140">
        <v>2.8012630889172385</v>
      </c>
      <c r="AL23" s="141">
        <v>4.6950739023584598</v>
      </c>
      <c r="AM23" s="139">
        <v>6.5153774677437548</v>
      </c>
      <c r="AN23" s="140">
        <v>3.7137260912430525</v>
      </c>
      <c r="AO23" s="140">
        <v>3.1068765700128287</v>
      </c>
      <c r="AP23" s="141">
        <v>2.6167446513202908</v>
      </c>
    </row>
    <row r="24" spans="1:42" x14ac:dyDescent="0.3">
      <c r="A24" s="134"/>
      <c r="B24" s="142"/>
      <c r="C24" s="134"/>
      <c r="D24" s="110"/>
      <c r="E24" s="110"/>
      <c r="F24" s="143"/>
      <c r="G24" s="134"/>
      <c r="H24" s="110"/>
      <c r="I24" s="110"/>
      <c r="J24" s="143"/>
      <c r="K24" s="134"/>
      <c r="L24" s="110"/>
      <c r="M24" s="110"/>
      <c r="N24" s="143"/>
      <c r="O24" s="134"/>
      <c r="P24" s="110"/>
      <c r="Q24" s="110"/>
      <c r="R24" s="143"/>
      <c r="S24" s="134"/>
      <c r="T24" s="110"/>
      <c r="U24" s="110"/>
      <c r="V24" s="143"/>
      <c r="W24" s="134"/>
      <c r="X24" s="110"/>
      <c r="Y24" s="110"/>
      <c r="Z24" s="143"/>
      <c r="AA24" s="134"/>
      <c r="AB24" s="110"/>
      <c r="AC24" s="110"/>
      <c r="AD24" s="143"/>
      <c r="AE24" s="134"/>
      <c r="AF24" s="110"/>
      <c r="AG24" s="110"/>
      <c r="AH24" s="143"/>
      <c r="AI24" s="134"/>
      <c r="AJ24" s="110"/>
      <c r="AK24" s="110"/>
      <c r="AL24" s="143"/>
      <c r="AM24" s="134"/>
      <c r="AN24" s="110"/>
      <c r="AO24" s="110"/>
      <c r="AP24" s="143"/>
    </row>
  </sheetData>
  <mergeCells count="3">
    <mergeCell ref="A2:AL2"/>
    <mergeCell ref="A3:AL3"/>
    <mergeCell ref="A1:AL1"/>
  </mergeCells>
  <pageMargins left="0.7" right="0.7" top="0.75" bottom="0.75" header="0.3" footer="0.3"/>
  <pageSetup paperSize="9" scale="39" orientation="landscape" r:id="rId1"/>
  <headerFooter>
    <oddFooter>&amp;L_x000D_&amp;1#&amp;"Calibri"&amp;10&amp;K000000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13</vt:i4>
      </vt:variant>
      <vt:variant>
        <vt:lpstr>Pomenované rozsahy</vt:lpstr>
      </vt:variant>
      <vt:variant>
        <vt:i4>1</vt:i4>
      </vt:variant>
    </vt:vector>
  </HeadingPairs>
  <TitlesOfParts>
    <vt:vector size="14" baseType="lpstr">
      <vt:lpstr>Summary indicators</vt:lpstr>
      <vt:lpstr>External environment</vt:lpstr>
      <vt:lpstr>Gross domestic product</vt:lpstr>
      <vt:lpstr>Supply side</vt:lpstr>
      <vt:lpstr>General government</vt:lpstr>
      <vt:lpstr>Households</vt:lpstr>
      <vt:lpstr>Labor market</vt:lpstr>
      <vt:lpstr>Price inflation</vt:lpstr>
      <vt:lpstr>Balance of payments</vt:lpstr>
      <vt:lpstr>Non-standard macrobases</vt:lpstr>
      <vt:lpstr>Semiannual data</vt:lpstr>
      <vt:lpstr>Quarterly macrobases</vt:lpstr>
      <vt:lpstr>Hárok1</vt:lpstr>
      <vt:lpstr>'Summary indicators'!Oblasť_tlače</vt:lpstr>
    </vt:vector>
  </TitlesOfParts>
  <Company>mfsr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Rippova Lenka</dc:creator>
  <cp:lastModifiedBy>Kubas Richard</cp:lastModifiedBy>
  <cp:lastPrinted>2024-01-15T11:42:01Z</cp:lastPrinted>
  <dcterms:created xsi:type="dcterms:W3CDTF">2012-05-17T12:46:57Z</dcterms:created>
  <dcterms:modified xsi:type="dcterms:W3CDTF">2026-10-08T09:08:14Z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2026-01-16T09:12:29Z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db71c29a-307b-4beb-a4fa-3f24be1a8583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