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omments2.xml" ContentType="application/vnd.openxmlformats-officedocument.spreadsheetml.comments+xml"/>
  <Override PartName="/xl/drawings/drawing16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codeName="Tento_zošit"/>
  <mc:AlternateContent xmlns:mc="http://schemas.openxmlformats.org/markup-compatibility/2006">
    <mc:Choice Requires="x15">
      <x15ac:absPath xmlns:x15ac="http://schemas.microsoft.com/office/spreadsheetml/2010/11/ac" url="U:\IFP_NEW\5_MATERIALY\5_3_Strategicke_materialy\Navrh rozpoctoveho planu DBP\2025\tabulky\"/>
    </mc:Choice>
  </mc:AlternateContent>
  <xr:revisionPtr revIDLastSave="0" documentId="13_ncr:1_{932384CE-1394-478C-96DE-F88E2A6D40EF}" xr6:coauthVersionLast="47" xr6:coauthVersionMax="47" xr10:uidLastSave="{00000000-0000-0000-0000-000000000000}"/>
  <bookViews>
    <workbookView xWindow="-120" yWindow="-120" windowWidth="29040" windowHeight="17520" tabRatio="845" firstSheet="4" activeTab="4" xr2:uid="{00000000-000D-0000-FFFF-FFFF00000000}"/>
  </bookViews>
  <sheets>
    <sheet name="2_pack_IFP" sheetId="17" state="hidden" r:id="rId1"/>
    <sheet name="Saldo 2014" sheetId="36" state="hidden" r:id="rId2"/>
    <sheet name="NPC" sheetId="22" state="hidden" r:id="rId3"/>
    <sheet name="opatrenia" sheetId="33" state="hidden" r:id="rId4"/>
    <sheet name="Obsah" sheetId="37" r:id="rId5"/>
    <sheet name="1a" sheetId="41" r:id="rId6"/>
    <sheet name="1b" sheetId="42" r:id="rId7"/>
    <sheet name="2" sheetId="43" r:id="rId8"/>
    <sheet name="3" sheetId="44" r:id="rId9"/>
    <sheet name="4" sheetId="45" r:id="rId10"/>
    <sheet name="5" sheetId="48" r:id="rId11"/>
    <sheet name="5 na vymazanie" sheetId="11" state="hidden" r:id="rId12"/>
    <sheet name="6" sheetId="46" r:id="rId13"/>
    <sheet name="7" sheetId="47" r:id="rId14"/>
    <sheet name="Tab 0a" sheetId="18" state="hidden" r:id="rId15"/>
    <sheet name="Tab 0b" sheetId="19" state="hidden" r:id="rId16"/>
    <sheet name="Tab 1a" sheetId="13" state="hidden" r:id="rId17"/>
    <sheet name="Tab 1b" sheetId="14" state="hidden" r:id="rId18"/>
    <sheet name="Tab 1c" sheetId="15" state="hidden" r:id="rId19"/>
    <sheet name="Tab 1d" sheetId="16" state="hidden" r:id="rId20"/>
    <sheet name="tab2a" sheetId="7" state="hidden" r:id="rId21"/>
    <sheet name="tab2b" sheetId="20" state="hidden" r:id="rId22"/>
    <sheet name="Tab2c" sheetId="23" state="hidden" r:id="rId23"/>
    <sheet name="tab4a" sheetId="21" state="hidden" r:id="rId24"/>
    <sheet name="tab4b" sheetId="12" state="hidden" r:id="rId25"/>
    <sheet name="tab4c" sheetId="24" state="hidden" r:id="rId26"/>
    <sheet name="tab4d" sheetId="25" state="hidden" r:id="rId27"/>
    <sheet name="tab9a" sheetId="38" state="hidden" r:id="rId28"/>
    <sheet name="tab10" sheetId="40" state="hidden" r:id="rId29"/>
    <sheet name="tab9b" sheetId="39" state="hidden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</externalReferences>
  <definedNames>
    <definedName name="\A" localSheetId="0">#REF!</definedName>
    <definedName name="\A" localSheetId="2">#REF!</definedName>
    <definedName name="\A">#REF!</definedName>
    <definedName name="\B" localSheetId="0">#REF!</definedName>
    <definedName name="\B" localSheetId="2">#REF!</definedName>
    <definedName name="\B">#REF!</definedName>
    <definedName name="\C" localSheetId="0">#REF!</definedName>
    <definedName name="\C" localSheetId="2">#REF!</definedName>
    <definedName name="\C">#REF!</definedName>
    <definedName name="\D" localSheetId="0">#REF!</definedName>
    <definedName name="\D" localSheetId="2">#REF!</definedName>
    <definedName name="\D">#REF!</definedName>
    <definedName name="\E" localSheetId="0">#REF!</definedName>
    <definedName name="\E" localSheetId="2">#REF!</definedName>
    <definedName name="\E">#REF!</definedName>
    <definedName name="\F" localSheetId="0">#REF!</definedName>
    <definedName name="\F" localSheetId="2">#REF!</definedName>
    <definedName name="\F">#REF!</definedName>
    <definedName name="\G" localSheetId="0">#REF!</definedName>
    <definedName name="\G" localSheetId="2">#REF!</definedName>
    <definedName name="\G">#REF!</definedName>
    <definedName name="\H" localSheetId="0">#REF!</definedName>
    <definedName name="\H" localSheetId="2">#REF!</definedName>
    <definedName name="\H">#REF!</definedName>
    <definedName name="\I" localSheetId="0">#REF!</definedName>
    <definedName name="\I" localSheetId="2">#REF!</definedName>
    <definedName name="\I">#REF!</definedName>
    <definedName name="\J" localSheetId="0">#REF!</definedName>
    <definedName name="\J" localSheetId="2">#REF!</definedName>
    <definedName name="\J">#REF!</definedName>
    <definedName name="\K" localSheetId="0">#REF!</definedName>
    <definedName name="\K" localSheetId="2">#REF!</definedName>
    <definedName name="\K">#REF!</definedName>
    <definedName name="\L" localSheetId="0">#REF!</definedName>
    <definedName name="\L" localSheetId="2">#REF!</definedName>
    <definedName name="\L">#REF!</definedName>
    <definedName name="\M" localSheetId="0">#REF!</definedName>
    <definedName name="\M" localSheetId="2">#REF!</definedName>
    <definedName name="\M">#REF!</definedName>
    <definedName name="\N" localSheetId="0">#REF!</definedName>
    <definedName name="\N" localSheetId="2">#REF!</definedName>
    <definedName name="\N">#REF!</definedName>
    <definedName name="\O" localSheetId="0">#REF!</definedName>
    <definedName name="\O" localSheetId="2">#REF!</definedName>
    <definedName name="\O">#REF!</definedName>
    <definedName name="\P" localSheetId="0">#REF!</definedName>
    <definedName name="\P" localSheetId="2">#REF!</definedName>
    <definedName name="\P">#REF!</definedName>
    <definedName name="\Q" localSheetId="0">#REF!</definedName>
    <definedName name="\Q" localSheetId="2">#REF!</definedName>
    <definedName name="\Q">#REF!</definedName>
    <definedName name="\R" localSheetId="0">#REF!</definedName>
    <definedName name="\R" localSheetId="2">#REF!</definedName>
    <definedName name="\R">#REF!</definedName>
    <definedName name="\S" localSheetId="0">#REF!</definedName>
    <definedName name="\S" localSheetId="2">#REF!</definedName>
    <definedName name="\S">#REF!</definedName>
    <definedName name="\T" localSheetId="0">#REF!</definedName>
    <definedName name="\T" localSheetId="2">#REF!</definedName>
    <definedName name="\T">#REF!</definedName>
    <definedName name="\U" localSheetId="0">#REF!</definedName>
    <definedName name="\U" localSheetId="2">#REF!</definedName>
    <definedName name="\U">#REF!</definedName>
    <definedName name="\V" localSheetId="0">#REF!</definedName>
    <definedName name="\V" localSheetId="2">#REF!</definedName>
    <definedName name="\V">#REF!</definedName>
    <definedName name="\W" localSheetId="0">#REF!</definedName>
    <definedName name="\W" localSheetId="2">#REF!</definedName>
    <definedName name="\W">#REF!</definedName>
    <definedName name="\X" localSheetId="0">#REF!</definedName>
    <definedName name="\X" localSheetId="2">#REF!</definedName>
    <definedName name="\X">#REF!</definedName>
    <definedName name="\Y" localSheetId="0">#REF!</definedName>
    <definedName name="\Y" localSheetId="2">#REF!</definedName>
    <definedName name="\Y">#REF!</definedName>
    <definedName name="\Z" localSheetId="0">#REF!</definedName>
    <definedName name="\Z" localSheetId="2">#REF!</definedName>
    <definedName name="\Z">#REF!</definedName>
    <definedName name="_____BOP2" localSheetId="2">[1]BoP!#REF!</definedName>
    <definedName name="_____BOP2">[1]BoP!#REF!</definedName>
    <definedName name="_____dat1" localSheetId="2">'[2]work Q real'!#REF!</definedName>
    <definedName name="_____dat1">'[2]work Q real'!#REF!</definedName>
    <definedName name="_____EXP5" localSheetId="2">#REF!</definedName>
    <definedName name="_____EXP5">#REF!</definedName>
    <definedName name="_____EXP6" localSheetId="2">#REF!</definedName>
    <definedName name="_____EXP6">#REF!</definedName>
    <definedName name="_____EXP7" localSheetId="2">#REF!</definedName>
    <definedName name="_____EXP7">#REF!</definedName>
    <definedName name="_____EXP9" localSheetId="2">#REF!</definedName>
    <definedName name="_____EXP9">#REF!</definedName>
    <definedName name="_____IMP2" localSheetId="2">#REF!</definedName>
    <definedName name="_____IMP2">#REF!</definedName>
    <definedName name="_____IMP4" localSheetId="2">#REF!</definedName>
    <definedName name="_____IMP4">#REF!</definedName>
    <definedName name="_____IMP6" localSheetId="2">#REF!</definedName>
    <definedName name="_____IMP6">#REF!</definedName>
    <definedName name="_____IMP7" localSheetId="2">#REF!</definedName>
    <definedName name="_____IMP7">#REF!</definedName>
    <definedName name="_____MTS2" localSheetId="2">'[3]Annual Tables'!#REF!</definedName>
    <definedName name="_____MTS2">'[3]Annual Tables'!#REF!</definedName>
    <definedName name="_____PAG2" localSheetId="2">[3]Index!#REF!</definedName>
    <definedName name="_____PAG2">[3]Index!#REF!</definedName>
    <definedName name="_____PAG3" localSheetId="2">[3]Index!#REF!</definedName>
    <definedName name="_____PAG3">[3]Index!#REF!</definedName>
    <definedName name="_____PAG4" localSheetId="2">[3]Index!#REF!</definedName>
    <definedName name="_____PAG4">[3]Index!#REF!</definedName>
    <definedName name="_____PAG5" localSheetId="2">[3]Index!#REF!</definedName>
    <definedName name="_____PAG5">[3]Index!#REF!</definedName>
    <definedName name="_____PAG6" localSheetId="2">[3]Index!#REF!</definedName>
    <definedName name="_____PAG6">[3]Index!#REF!</definedName>
    <definedName name="_____RES2" localSheetId="2">[1]RES!#REF!</definedName>
    <definedName name="_____RES2">[1]RES!#REF!</definedName>
    <definedName name="_____TAB7" localSheetId="2">#REF!</definedName>
    <definedName name="_____TAB7">#REF!</definedName>
    <definedName name="____BOP1" localSheetId="2">#REF!</definedName>
    <definedName name="____BOP1">#REF!</definedName>
    <definedName name="____BOP2" localSheetId="2">[1]BoP!#REF!</definedName>
    <definedName name="____BOP2">[1]BoP!#REF!</definedName>
    <definedName name="____dat1" localSheetId="2">'[2]work Q real'!#REF!</definedName>
    <definedName name="____dat1">'[2]work Q real'!#REF!</definedName>
    <definedName name="____dat2" localSheetId="2">#REF!</definedName>
    <definedName name="____dat2">#REF!</definedName>
    <definedName name="____EXP5" localSheetId="2">#REF!</definedName>
    <definedName name="____EXP5">#REF!</definedName>
    <definedName name="____EXP6" localSheetId="2">#REF!</definedName>
    <definedName name="____EXP6">#REF!</definedName>
    <definedName name="____EXP7" localSheetId="2">#REF!</definedName>
    <definedName name="____EXP7">#REF!</definedName>
    <definedName name="____EXP9" localSheetId="2">#REF!</definedName>
    <definedName name="____EXP9">#REF!</definedName>
    <definedName name="____IMP10" localSheetId="2">#REF!</definedName>
    <definedName name="____IMP10">#REF!</definedName>
    <definedName name="____IMP2" localSheetId="2">#REF!</definedName>
    <definedName name="____IMP2">#REF!</definedName>
    <definedName name="____IMP4" localSheetId="2">#REF!</definedName>
    <definedName name="____IMP4">#REF!</definedName>
    <definedName name="____IMP6" localSheetId="2">#REF!</definedName>
    <definedName name="____IMP6">#REF!</definedName>
    <definedName name="____IMP7" localSheetId="2">#REF!</definedName>
    <definedName name="____IMP7">#REF!</definedName>
    <definedName name="____IMP8" localSheetId="2">#REF!</definedName>
    <definedName name="____IMP8">#REF!</definedName>
    <definedName name="____MTS2" localSheetId="2">'[3]Annual Tables'!#REF!</definedName>
    <definedName name="____MTS2">'[3]Annual Tables'!#REF!</definedName>
    <definedName name="____OUT1" localSheetId="2">#REF!</definedName>
    <definedName name="____OUT1">#REF!</definedName>
    <definedName name="____OUT2" localSheetId="2">#REF!</definedName>
    <definedName name="____OUT2">#REF!</definedName>
    <definedName name="____PAG2" localSheetId="2">[3]Index!#REF!</definedName>
    <definedName name="____PAG2">[3]Index!#REF!</definedName>
    <definedName name="____PAG3" localSheetId="2">[3]Index!#REF!</definedName>
    <definedName name="____PAG3">[3]Index!#REF!</definedName>
    <definedName name="____PAG4" localSheetId="2">[3]Index!#REF!</definedName>
    <definedName name="____PAG4">[3]Index!#REF!</definedName>
    <definedName name="____PAG5" localSheetId="2">[3]Index!#REF!</definedName>
    <definedName name="____PAG5">[3]Index!#REF!</definedName>
    <definedName name="____PAG6" localSheetId="2">[3]Index!#REF!</definedName>
    <definedName name="____PAG6">[3]Index!#REF!</definedName>
    <definedName name="____PAG7" localSheetId="2">#REF!</definedName>
    <definedName name="____PAG7">#REF!</definedName>
    <definedName name="____pro2001">[4]pro2001!$A$1:$B$72</definedName>
    <definedName name="____RES2" localSheetId="2">[1]RES!#REF!</definedName>
    <definedName name="____RES2">[1]RES!#REF!</definedName>
    <definedName name="____TAB1" localSheetId="2">#REF!</definedName>
    <definedName name="____TAB1">#REF!</definedName>
    <definedName name="____TAB10" localSheetId="2">#REF!</definedName>
    <definedName name="____TAB10">#REF!</definedName>
    <definedName name="____TAB12" localSheetId="2">#REF!</definedName>
    <definedName name="____TAB12">#REF!</definedName>
    <definedName name="____Tab19" localSheetId="2">#REF!</definedName>
    <definedName name="____Tab19">#REF!</definedName>
    <definedName name="____TAB2" localSheetId="2">#REF!</definedName>
    <definedName name="____TAB2">#REF!</definedName>
    <definedName name="____Tab20" localSheetId="2">#REF!</definedName>
    <definedName name="____Tab20">#REF!</definedName>
    <definedName name="____Tab21" localSheetId="2">#REF!</definedName>
    <definedName name="____Tab21">#REF!</definedName>
    <definedName name="____Tab22" localSheetId="2">#REF!</definedName>
    <definedName name="____Tab22">#REF!</definedName>
    <definedName name="____Tab23" localSheetId="2">#REF!</definedName>
    <definedName name="____Tab23">#REF!</definedName>
    <definedName name="____Tab24" localSheetId="2">#REF!</definedName>
    <definedName name="____Tab24">#REF!</definedName>
    <definedName name="____Tab26" localSheetId="2">#REF!</definedName>
    <definedName name="____Tab26">#REF!</definedName>
    <definedName name="____Tab27" localSheetId="2">#REF!</definedName>
    <definedName name="____Tab27">#REF!</definedName>
    <definedName name="____Tab28" localSheetId="2">#REF!</definedName>
    <definedName name="____Tab28">#REF!</definedName>
    <definedName name="____Tab29" localSheetId="2">#REF!</definedName>
    <definedName name="____Tab29">#REF!</definedName>
    <definedName name="____TAB3" localSheetId="2">#REF!</definedName>
    <definedName name="____TAB3">#REF!</definedName>
    <definedName name="____Tab30" localSheetId="2">#REF!</definedName>
    <definedName name="____Tab30">#REF!</definedName>
    <definedName name="____Tab31" localSheetId="2">#REF!</definedName>
    <definedName name="____Tab31">#REF!</definedName>
    <definedName name="____Tab32" localSheetId="2">#REF!</definedName>
    <definedName name="____Tab32">#REF!</definedName>
    <definedName name="____Tab33" localSheetId="2">#REF!</definedName>
    <definedName name="____Tab33">#REF!</definedName>
    <definedName name="____Tab34" localSheetId="2">#REF!</definedName>
    <definedName name="____Tab34">#REF!</definedName>
    <definedName name="____Tab35" localSheetId="2">#REF!</definedName>
    <definedName name="____Tab35">#REF!</definedName>
    <definedName name="____TAB4" localSheetId="2">#REF!</definedName>
    <definedName name="____TAB4">#REF!</definedName>
    <definedName name="____TAB5" localSheetId="2">#REF!</definedName>
    <definedName name="____TAB5">#REF!</definedName>
    <definedName name="____tab6" localSheetId="2">#REF!</definedName>
    <definedName name="____tab6">#REF!</definedName>
    <definedName name="____TAB7" localSheetId="2">#REF!</definedName>
    <definedName name="____TAB7">#REF!</definedName>
    <definedName name="____TAB8" localSheetId="2">#REF!</definedName>
    <definedName name="____TAB8">#REF!</definedName>
    <definedName name="____tab9" localSheetId="2">#REF!</definedName>
    <definedName name="____tab9">#REF!</definedName>
    <definedName name="____TB41" localSheetId="2">#REF!</definedName>
    <definedName name="____TB41">#REF!</definedName>
    <definedName name="____WEO1" localSheetId="2">#REF!</definedName>
    <definedName name="____WEO1">#REF!</definedName>
    <definedName name="____WEO2" localSheetId="2">#REF!</definedName>
    <definedName name="____WEO2">#REF!</definedName>
    <definedName name="___BOP1" localSheetId="2">#REF!</definedName>
    <definedName name="___BOP1">#REF!</definedName>
    <definedName name="___BOP2" localSheetId="2">[1]BoP!#REF!</definedName>
    <definedName name="___BOP2">[1]BoP!#REF!</definedName>
    <definedName name="___dat1" localSheetId="2">'[2]work Q real'!#REF!</definedName>
    <definedName name="___dat1">'[2]work Q real'!#REF!</definedName>
    <definedName name="___dat2" localSheetId="2">#REF!</definedName>
    <definedName name="___dat2">#REF!</definedName>
    <definedName name="___EXP5" localSheetId="2">#REF!</definedName>
    <definedName name="___EXP5">#REF!</definedName>
    <definedName name="___EXP6" localSheetId="2">#REF!</definedName>
    <definedName name="___EXP6">#REF!</definedName>
    <definedName name="___EXP7" localSheetId="2">#REF!</definedName>
    <definedName name="___EXP7">#REF!</definedName>
    <definedName name="___EXP9" localSheetId="2">#REF!</definedName>
    <definedName name="___EXP9">#REF!</definedName>
    <definedName name="___IMP10" localSheetId="2">#REF!</definedName>
    <definedName name="___IMP10">#REF!</definedName>
    <definedName name="___IMP2" localSheetId="2">#REF!</definedName>
    <definedName name="___IMP2">#REF!</definedName>
    <definedName name="___IMP4" localSheetId="2">#REF!</definedName>
    <definedName name="___IMP4">#REF!</definedName>
    <definedName name="___IMP6" localSheetId="2">#REF!</definedName>
    <definedName name="___IMP6">#REF!</definedName>
    <definedName name="___IMP7" localSheetId="2">#REF!</definedName>
    <definedName name="___IMP7">#REF!</definedName>
    <definedName name="___IMP8" localSheetId="2">#REF!</definedName>
    <definedName name="___IMP8">#REF!</definedName>
    <definedName name="___MTS2" localSheetId="2">'[3]Annual Tables'!#REF!</definedName>
    <definedName name="___MTS2">'[3]Annual Tables'!#REF!</definedName>
    <definedName name="___OUT1" localSheetId="2">#REF!</definedName>
    <definedName name="___OUT1">#REF!</definedName>
    <definedName name="___OUT2" localSheetId="2">#REF!</definedName>
    <definedName name="___OUT2">#REF!</definedName>
    <definedName name="___PAG2" localSheetId="2">[3]Index!#REF!</definedName>
    <definedName name="___PAG2">[3]Index!#REF!</definedName>
    <definedName name="___PAG3" localSheetId="2">[3]Index!#REF!</definedName>
    <definedName name="___PAG3">[3]Index!#REF!</definedName>
    <definedName name="___PAG4" localSheetId="2">[3]Index!#REF!</definedName>
    <definedName name="___PAG4">[3]Index!#REF!</definedName>
    <definedName name="___PAG5" localSheetId="2">[3]Index!#REF!</definedName>
    <definedName name="___PAG5">[3]Index!#REF!</definedName>
    <definedName name="___PAG6" localSheetId="2">[3]Index!#REF!</definedName>
    <definedName name="___PAG6">[3]Index!#REF!</definedName>
    <definedName name="___PAG7" localSheetId="2">#REF!</definedName>
    <definedName name="___PAG7">#REF!</definedName>
    <definedName name="___pro2001">[4]pro2001!$A$1:$B$72</definedName>
    <definedName name="___RES2" localSheetId="2">[1]RES!#REF!</definedName>
    <definedName name="___RES2">[1]RES!#REF!</definedName>
    <definedName name="___TAB1" localSheetId="2">#REF!</definedName>
    <definedName name="___TAB1">#REF!</definedName>
    <definedName name="___TAB10" localSheetId="2">#REF!</definedName>
    <definedName name="___TAB10">#REF!</definedName>
    <definedName name="___TAB12" localSheetId="2">#REF!</definedName>
    <definedName name="___TAB12">#REF!</definedName>
    <definedName name="___Tab19" localSheetId="2">#REF!</definedName>
    <definedName name="___Tab19">#REF!</definedName>
    <definedName name="___TAB2" localSheetId="2">#REF!</definedName>
    <definedName name="___TAB2">#REF!</definedName>
    <definedName name="___Tab20" localSheetId="2">#REF!</definedName>
    <definedName name="___Tab20">#REF!</definedName>
    <definedName name="___Tab21" localSheetId="2">#REF!</definedName>
    <definedName name="___Tab21">#REF!</definedName>
    <definedName name="___Tab22" localSheetId="2">#REF!</definedName>
    <definedName name="___Tab22">#REF!</definedName>
    <definedName name="___Tab23" localSheetId="2">#REF!</definedName>
    <definedName name="___Tab23">#REF!</definedName>
    <definedName name="___Tab24" localSheetId="2">#REF!</definedName>
    <definedName name="___Tab24">#REF!</definedName>
    <definedName name="___Tab26" localSheetId="2">#REF!</definedName>
    <definedName name="___Tab26">#REF!</definedName>
    <definedName name="___Tab27" localSheetId="2">#REF!</definedName>
    <definedName name="___Tab27">#REF!</definedName>
    <definedName name="___Tab28" localSheetId="2">#REF!</definedName>
    <definedName name="___Tab28">#REF!</definedName>
    <definedName name="___Tab29" localSheetId="2">#REF!</definedName>
    <definedName name="___Tab29">#REF!</definedName>
    <definedName name="___TAB3" localSheetId="2">#REF!</definedName>
    <definedName name="___TAB3">#REF!</definedName>
    <definedName name="___Tab30" localSheetId="2">#REF!</definedName>
    <definedName name="___Tab30">#REF!</definedName>
    <definedName name="___Tab31" localSheetId="2">#REF!</definedName>
    <definedName name="___Tab31">#REF!</definedName>
    <definedName name="___Tab32" localSheetId="2">#REF!</definedName>
    <definedName name="___Tab32">#REF!</definedName>
    <definedName name="___Tab33" localSheetId="2">#REF!</definedName>
    <definedName name="___Tab33">#REF!</definedName>
    <definedName name="___Tab34" localSheetId="2">#REF!</definedName>
    <definedName name="___Tab34">#REF!</definedName>
    <definedName name="___Tab35" localSheetId="2">#REF!</definedName>
    <definedName name="___Tab35">#REF!</definedName>
    <definedName name="___TAB4" localSheetId="2">#REF!</definedName>
    <definedName name="___TAB4">#REF!</definedName>
    <definedName name="___TAB5" localSheetId="2">#REF!</definedName>
    <definedName name="___TAB5">#REF!</definedName>
    <definedName name="___tab6" localSheetId="2">#REF!</definedName>
    <definedName name="___tab6">#REF!</definedName>
    <definedName name="___TAB7" localSheetId="2">#REF!</definedName>
    <definedName name="___TAB7">#REF!</definedName>
    <definedName name="___TAB8" localSheetId="2">#REF!</definedName>
    <definedName name="___TAB8">#REF!</definedName>
    <definedName name="___tab9" localSheetId="2">#REF!</definedName>
    <definedName name="___tab9">#REF!</definedName>
    <definedName name="___TB41" localSheetId="2">#REF!</definedName>
    <definedName name="___TB41">#REF!</definedName>
    <definedName name="___WEO1" localSheetId="2">#REF!</definedName>
    <definedName name="___WEO1">#REF!</definedName>
    <definedName name="___WEO2" localSheetId="2">#REF!</definedName>
    <definedName name="___WEO2">#REF!</definedName>
    <definedName name="__123Graph_A" localSheetId="0" hidden="1">#REF!</definedName>
    <definedName name="__123Graph_A" localSheetId="2" hidden="1">#REF!</definedName>
    <definedName name="__123Graph_A" hidden="1">#REF!</definedName>
    <definedName name="__123Graph_ATEST1" localSheetId="0" hidden="1">[5]REER!$AZ$144:$AZ$210</definedName>
    <definedName name="__123Graph_ATEST1" hidden="1">[6]REER!$AZ$144:$AZ$210</definedName>
    <definedName name="__123Graph_B" localSheetId="0" hidden="1">#REF!</definedName>
    <definedName name="__123Graph_B" localSheetId="2" hidden="1">#REF!</definedName>
    <definedName name="__123Graph_B" hidden="1">#REF!</definedName>
    <definedName name="__123Graph_BCurrent" localSheetId="0" hidden="1">[7]G!#REF!</definedName>
    <definedName name="__123Graph_BCurrent" localSheetId="2" hidden="1">[7]G!#REF!</definedName>
    <definedName name="__123Graph_BCurrent" hidden="1">[7]G!#REF!</definedName>
    <definedName name="__123Graph_BREER3" localSheetId="0" hidden="1">[5]REER!$BB$144:$BB$212</definedName>
    <definedName name="__123Graph_BREER3" hidden="1">[6]REER!$BB$144:$BB$212</definedName>
    <definedName name="__123Graph_BTEST1" localSheetId="0" hidden="1">[5]REER!$AY$144:$AY$210</definedName>
    <definedName name="__123Graph_BTEST1" hidden="1">[6]REER!$AY$144:$AY$210</definedName>
    <definedName name="__123Graph_CREER3" localSheetId="0" hidden="1">[5]REER!$BB$144:$BB$212</definedName>
    <definedName name="__123Graph_CREER3" hidden="1">[6]REER!$BB$144:$BB$212</definedName>
    <definedName name="__123Graph_CTEST1" localSheetId="0" hidden="1">[5]REER!$BK$140:$BK$140</definedName>
    <definedName name="__123Graph_CTEST1" hidden="1">[6]REER!$BK$140:$BK$140</definedName>
    <definedName name="__123Graph_DREER3" localSheetId="0" hidden="1">[5]REER!$BB$144:$BB$210</definedName>
    <definedName name="__123Graph_DREER3" hidden="1">[6]REER!$BB$144:$BB$210</definedName>
    <definedName name="__123Graph_DTEST1" localSheetId="0" hidden="1">[5]REER!$BB$144:$BB$210</definedName>
    <definedName name="__123Graph_DTEST1" hidden="1">[6]REER!$BB$144:$BB$210</definedName>
    <definedName name="__123Graph_EREER3" localSheetId="0" hidden="1">[5]REER!$BR$144:$BR$211</definedName>
    <definedName name="__123Graph_EREER3" hidden="1">[6]REER!$BR$144:$BR$211</definedName>
    <definedName name="__123Graph_ETEST1" localSheetId="0" hidden="1">[5]REER!$BR$144:$BR$211</definedName>
    <definedName name="__123Graph_ETEST1" hidden="1">[6]REER!$BR$144:$BR$211</definedName>
    <definedName name="__123Graph_FREER3" localSheetId="0" hidden="1">[5]REER!$BN$140:$BN$140</definedName>
    <definedName name="__123Graph_FREER3" hidden="1">[6]REER!$BN$140:$BN$140</definedName>
    <definedName name="__123Graph_FTEST1" localSheetId="0" hidden="1">[5]REER!$BN$140:$BN$140</definedName>
    <definedName name="__123Graph_FTEST1" hidden="1">[6]REER!$BN$140:$BN$140</definedName>
    <definedName name="__123Graph_X" localSheetId="0" hidden="1">'[8]i2-KA'!#REF!</definedName>
    <definedName name="__123Graph_X" localSheetId="2" hidden="1">'[8]i2-KA'!#REF!</definedName>
    <definedName name="__123Graph_X" hidden="1">'[8]i2-KA'!#REF!</definedName>
    <definedName name="__123Graph_XCurrent" localSheetId="0" hidden="1">'[8]i2-KA'!#REF!</definedName>
    <definedName name="__123Graph_XCurrent" localSheetId="2" hidden="1">'[8]i2-KA'!#REF!</definedName>
    <definedName name="__123Graph_XCurrent" hidden="1">'[8]i2-KA'!#REF!</definedName>
    <definedName name="__123Graph_XChart1" localSheetId="0" hidden="1">'[8]i2-KA'!#REF!</definedName>
    <definedName name="__123Graph_XChart1" localSheetId="2" hidden="1">'[8]i2-KA'!#REF!</definedName>
    <definedName name="__123Graph_XChart1" hidden="1">'[8]i2-KA'!#REF!</definedName>
    <definedName name="__123Graph_XChart2" localSheetId="0" hidden="1">'[8]i2-KA'!#REF!</definedName>
    <definedName name="__123Graph_XChart2" localSheetId="2" hidden="1">'[8]i2-KA'!#REF!</definedName>
    <definedName name="__123Graph_XChart2" hidden="1">'[8]i2-KA'!#REF!</definedName>
    <definedName name="__123Graph_XTEST1" localSheetId="0" hidden="1">[5]REER!$C$9:$C$75</definedName>
    <definedName name="__123Graph_XTEST1" hidden="1">[6]REER!$C$9:$C$75</definedName>
    <definedName name="__BOP1" localSheetId="0">#REF!</definedName>
    <definedName name="__BOP1" localSheetId="2">#REF!</definedName>
    <definedName name="__BOP1">#REF!</definedName>
    <definedName name="__BOP2" localSheetId="0">[1]BoP!#REF!</definedName>
    <definedName name="__BOP2" localSheetId="2">[1]BoP!#REF!</definedName>
    <definedName name="__BOP2">[1]BoP!#REF!</definedName>
    <definedName name="__dat1" localSheetId="0">'[2]work Q real'!#REF!</definedName>
    <definedName name="__dat1" localSheetId="2">'[2]work Q real'!#REF!</definedName>
    <definedName name="__dat1">'[2]work Q real'!#REF!</definedName>
    <definedName name="__dat2" localSheetId="0">#REF!</definedName>
    <definedName name="__dat2" localSheetId="2">#REF!</definedName>
    <definedName name="__dat2">#REF!</definedName>
    <definedName name="__EXP5" localSheetId="0">#REF!</definedName>
    <definedName name="__EXP5" localSheetId="2">#REF!</definedName>
    <definedName name="__EXP5">#REF!</definedName>
    <definedName name="__EXP6" localSheetId="0">#REF!</definedName>
    <definedName name="__EXP6" localSheetId="2">#REF!</definedName>
    <definedName name="__EXP6">#REF!</definedName>
    <definedName name="__EXP7" localSheetId="0">#REF!</definedName>
    <definedName name="__EXP7" localSheetId="2">#REF!</definedName>
    <definedName name="__EXP7">#REF!</definedName>
    <definedName name="__EXP9" localSheetId="0">#REF!</definedName>
    <definedName name="__EXP9" localSheetId="2">#REF!</definedName>
    <definedName name="__EXP9">#REF!</definedName>
    <definedName name="__IMP10" localSheetId="0">#REF!</definedName>
    <definedName name="__IMP10" localSheetId="2">#REF!</definedName>
    <definedName name="__IMP10">#REF!</definedName>
    <definedName name="__IMP2" localSheetId="0">#REF!</definedName>
    <definedName name="__IMP2" localSheetId="2">#REF!</definedName>
    <definedName name="__IMP2">#REF!</definedName>
    <definedName name="__IMP4" localSheetId="0">#REF!</definedName>
    <definedName name="__IMP4" localSheetId="2">#REF!</definedName>
    <definedName name="__IMP4">#REF!</definedName>
    <definedName name="__IMP6" localSheetId="0">#REF!</definedName>
    <definedName name="__IMP6" localSheetId="2">#REF!</definedName>
    <definedName name="__IMP6">#REF!</definedName>
    <definedName name="__IMP7" localSheetId="0">#REF!</definedName>
    <definedName name="__IMP7" localSheetId="2">#REF!</definedName>
    <definedName name="__IMP7">#REF!</definedName>
    <definedName name="__IMP8" localSheetId="0">#REF!</definedName>
    <definedName name="__IMP8" localSheetId="2">#REF!</definedName>
    <definedName name="__IMP8">#REF!</definedName>
    <definedName name="__MTS2" localSheetId="0">'[3]Annual Tables'!#REF!</definedName>
    <definedName name="__MTS2" localSheetId="2">'[3]Annual Tables'!#REF!</definedName>
    <definedName name="__MTS2">'[3]Annual Tables'!#REF!</definedName>
    <definedName name="__OUT1" localSheetId="0">#REF!</definedName>
    <definedName name="__OUT1" localSheetId="2">#REF!</definedName>
    <definedName name="__OUT1">#REF!</definedName>
    <definedName name="__OUT2" localSheetId="0">#REF!</definedName>
    <definedName name="__OUT2" localSheetId="2">#REF!</definedName>
    <definedName name="__OUT2">#REF!</definedName>
    <definedName name="__PAG2" localSheetId="0">[3]Index!#REF!</definedName>
    <definedName name="__PAG2" localSheetId="2">[3]Index!#REF!</definedName>
    <definedName name="__PAG2">[3]Index!#REF!</definedName>
    <definedName name="__PAG3" localSheetId="0">[3]Index!#REF!</definedName>
    <definedName name="__PAG3" localSheetId="2">[3]Index!#REF!</definedName>
    <definedName name="__PAG3">[3]Index!#REF!</definedName>
    <definedName name="__PAG4" localSheetId="0">[3]Index!#REF!</definedName>
    <definedName name="__PAG4" localSheetId="2">[3]Index!#REF!</definedName>
    <definedName name="__PAG4">[3]Index!#REF!</definedName>
    <definedName name="__PAG5" localSheetId="0">[3]Index!#REF!</definedName>
    <definedName name="__PAG5" localSheetId="2">[3]Index!#REF!</definedName>
    <definedName name="__PAG5">[3]Index!#REF!</definedName>
    <definedName name="__PAG6" localSheetId="0">[3]Index!#REF!</definedName>
    <definedName name="__PAG6" localSheetId="2">[3]Index!#REF!</definedName>
    <definedName name="__PAG6">[3]Index!#REF!</definedName>
    <definedName name="__PAG7" localSheetId="0">#REF!</definedName>
    <definedName name="__PAG7" localSheetId="2">#REF!</definedName>
    <definedName name="__PAG7">#REF!</definedName>
    <definedName name="__pro2001">[4]pro2001!$A$1:$B$72</definedName>
    <definedName name="__RES2" localSheetId="0">[1]RES!#REF!</definedName>
    <definedName name="__RES2" localSheetId="2">[1]RES!#REF!</definedName>
    <definedName name="__RES2">[1]RES!#REF!</definedName>
    <definedName name="__TAB1" localSheetId="0">#REF!</definedName>
    <definedName name="__TAB1" localSheetId="2">#REF!</definedName>
    <definedName name="__TAB1">#REF!</definedName>
    <definedName name="__TAB10" localSheetId="0">#REF!</definedName>
    <definedName name="__TAB10" localSheetId="2">#REF!</definedName>
    <definedName name="__TAB10">#REF!</definedName>
    <definedName name="__TAB12" localSheetId="0">#REF!</definedName>
    <definedName name="__TAB12" localSheetId="2">#REF!</definedName>
    <definedName name="__TAB12">#REF!</definedName>
    <definedName name="__Tab19" localSheetId="0">#REF!</definedName>
    <definedName name="__Tab19" localSheetId="2">#REF!</definedName>
    <definedName name="__Tab19">#REF!</definedName>
    <definedName name="__TAB2" localSheetId="0">#REF!</definedName>
    <definedName name="__TAB2" localSheetId="2">#REF!</definedName>
    <definedName name="__TAB2">#REF!</definedName>
    <definedName name="__Tab20" localSheetId="0">#REF!</definedName>
    <definedName name="__Tab20" localSheetId="2">#REF!</definedName>
    <definedName name="__Tab20">#REF!</definedName>
    <definedName name="__Tab21" localSheetId="0">#REF!</definedName>
    <definedName name="__Tab21" localSheetId="2">#REF!</definedName>
    <definedName name="__Tab21">#REF!</definedName>
    <definedName name="__Tab22" localSheetId="0">#REF!</definedName>
    <definedName name="__Tab22" localSheetId="2">#REF!</definedName>
    <definedName name="__Tab22">#REF!</definedName>
    <definedName name="__Tab23" localSheetId="0">#REF!</definedName>
    <definedName name="__Tab23" localSheetId="2">#REF!</definedName>
    <definedName name="__Tab23">#REF!</definedName>
    <definedName name="__Tab24" localSheetId="0">#REF!</definedName>
    <definedName name="__Tab24" localSheetId="2">#REF!</definedName>
    <definedName name="__Tab24">#REF!</definedName>
    <definedName name="__Tab26" localSheetId="0">#REF!</definedName>
    <definedName name="__Tab26" localSheetId="2">#REF!</definedName>
    <definedName name="__Tab26">#REF!</definedName>
    <definedName name="__Tab27" localSheetId="0">#REF!</definedName>
    <definedName name="__Tab27" localSheetId="2">#REF!</definedName>
    <definedName name="__Tab27">#REF!</definedName>
    <definedName name="__Tab28" localSheetId="0">#REF!</definedName>
    <definedName name="__Tab28" localSheetId="2">#REF!</definedName>
    <definedName name="__Tab28">#REF!</definedName>
    <definedName name="__Tab29" localSheetId="0">#REF!</definedName>
    <definedName name="__Tab29" localSheetId="2">#REF!</definedName>
    <definedName name="__Tab29">#REF!</definedName>
    <definedName name="__TAB3" localSheetId="0">#REF!</definedName>
    <definedName name="__TAB3" localSheetId="2">#REF!</definedName>
    <definedName name="__TAB3">#REF!</definedName>
    <definedName name="__Tab30" localSheetId="0">#REF!</definedName>
    <definedName name="__Tab30" localSheetId="2">#REF!</definedName>
    <definedName name="__Tab30">#REF!</definedName>
    <definedName name="__Tab31" localSheetId="0">#REF!</definedName>
    <definedName name="__Tab31" localSheetId="2">#REF!</definedName>
    <definedName name="__Tab31">#REF!</definedName>
    <definedName name="__Tab32" localSheetId="0">#REF!</definedName>
    <definedName name="__Tab32" localSheetId="2">#REF!</definedName>
    <definedName name="__Tab32">#REF!</definedName>
    <definedName name="__Tab33" localSheetId="0">#REF!</definedName>
    <definedName name="__Tab33" localSheetId="2">#REF!</definedName>
    <definedName name="__Tab33">#REF!</definedName>
    <definedName name="__Tab34" localSheetId="0">#REF!</definedName>
    <definedName name="__Tab34" localSheetId="2">#REF!</definedName>
    <definedName name="__Tab34">#REF!</definedName>
    <definedName name="__Tab35" localSheetId="0">#REF!</definedName>
    <definedName name="__Tab35" localSheetId="2">#REF!</definedName>
    <definedName name="__Tab35">#REF!</definedName>
    <definedName name="__TAB4" localSheetId="0">#REF!</definedName>
    <definedName name="__TAB4" localSheetId="2">#REF!</definedName>
    <definedName name="__TAB4">#REF!</definedName>
    <definedName name="__TAB5" localSheetId="0">#REF!</definedName>
    <definedName name="__TAB5" localSheetId="2">#REF!</definedName>
    <definedName name="__TAB5">#REF!</definedName>
    <definedName name="__tab6" localSheetId="0">#REF!</definedName>
    <definedName name="__tab6" localSheetId="2">#REF!</definedName>
    <definedName name="__tab6">#REF!</definedName>
    <definedName name="__TAB7" localSheetId="0">#REF!</definedName>
    <definedName name="__TAB7" localSheetId="2">#REF!</definedName>
    <definedName name="__TAB7">#REF!</definedName>
    <definedName name="__TAB8" localSheetId="0">#REF!</definedName>
    <definedName name="__TAB8" localSheetId="2">#REF!</definedName>
    <definedName name="__TAB8">#REF!</definedName>
    <definedName name="__tab9" localSheetId="0">#REF!</definedName>
    <definedName name="__tab9" localSheetId="2">#REF!</definedName>
    <definedName name="__tab9">#REF!</definedName>
    <definedName name="__TB41" localSheetId="0">#REF!</definedName>
    <definedName name="__TB41" localSheetId="2">#REF!</definedName>
    <definedName name="__TB41">#REF!</definedName>
    <definedName name="__WEO1" localSheetId="0">#REF!</definedName>
    <definedName name="__WEO1" localSheetId="2">#REF!</definedName>
    <definedName name="__WEO1">#REF!</definedName>
    <definedName name="__WEO2" localSheetId="0">#REF!</definedName>
    <definedName name="__WEO2" localSheetId="2">#REF!</definedName>
    <definedName name="__WEO2">#REF!</definedName>
    <definedName name="_10__123Graph_ACHART_2" hidden="1">'[9]Employment Data Sectors (wages)'!$A$8173:$A$8184</definedName>
    <definedName name="_10__123Graph_ACHART_4" hidden="1">'[9]Employment Data Sectors (wages)'!$A$12:$A$23</definedName>
    <definedName name="_12__123Graph_ACHART_3" hidden="1">'[9]Employment Data Sectors (wages)'!$A$11:$A$8185</definedName>
    <definedName name="_12__123Graph_ACHART_5" hidden="1">'[9]Employment Data Sectors (wages)'!$A$24:$A$35</definedName>
    <definedName name="_123Graph_AB" localSheetId="0" hidden="1">#REF!</definedName>
    <definedName name="_123Graph_AB" localSheetId="2" hidden="1">#REF!</definedName>
    <definedName name="_123Graph_AB" hidden="1">#REF!</definedName>
    <definedName name="_123Graph_B" localSheetId="0" hidden="1">#REF!</definedName>
    <definedName name="_123Graph_B" localSheetId="2" hidden="1">#REF!</definedName>
    <definedName name="_123Graph_B" hidden="1">#REF!</definedName>
    <definedName name="_123Graph_DB" localSheetId="0" hidden="1">#REF!</definedName>
    <definedName name="_123Graph_DB" localSheetId="2" hidden="1">#REF!</definedName>
    <definedName name="_123Graph_DB" hidden="1">#REF!</definedName>
    <definedName name="_123Graph_EB" localSheetId="0" hidden="1">#REF!</definedName>
    <definedName name="_123Graph_EB" localSheetId="2" hidden="1">#REF!</definedName>
    <definedName name="_123Graph_EB" hidden="1">#REF!</definedName>
    <definedName name="_123Graph_FB" localSheetId="0" hidden="1">#REF!</definedName>
    <definedName name="_123Graph_FB" localSheetId="2" hidden="1">#REF!</definedName>
    <definedName name="_123Graph_FB" hidden="1">#REF!</definedName>
    <definedName name="_132Graph_CB" localSheetId="0" hidden="1">#REF!</definedName>
    <definedName name="_132Graph_CB" localSheetId="2" hidden="1">#REF!</definedName>
    <definedName name="_132Graph_CB" hidden="1">#REF!</definedName>
    <definedName name="_14__123Graph_ACHART_4" hidden="1">'[9]Employment Data Sectors (wages)'!$A$12:$A$23</definedName>
    <definedName name="_14__123Graph_ACHART_6" hidden="1">'[9]Employment Data Sectors (wages)'!$Y$49:$Y$8103</definedName>
    <definedName name="_16__123Graph_ACHART_5" hidden="1">'[9]Employment Data Sectors (wages)'!$A$24:$A$35</definedName>
    <definedName name="_16__123Graph_ACHART_7" hidden="1">'[9]Employment Data Sectors (wages)'!$Y$8175:$Y$8186</definedName>
    <definedName name="_18__123Graph_ACHART_6" hidden="1">'[9]Employment Data Sectors (wages)'!$Y$49:$Y$8103</definedName>
    <definedName name="_18__123Graph_ACHART_8" hidden="1">'[9]Employment Data Sectors (wages)'!$W$8175:$W$8186</definedName>
    <definedName name="_1992BOPB" localSheetId="0">#REF!</definedName>
    <definedName name="_1992BOPB" localSheetId="2">#REF!</definedName>
    <definedName name="_1992BOPB">#REF!</definedName>
    <definedName name="_1Macros_Import_.qbop" localSheetId="0">[10]!'[Macros Import].qbop'</definedName>
    <definedName name="_20__123Graph_ACHART_7" hidden="1">'[9]Employment Data Sectors (wages)'!$Y$8175:$Y$8186</definedName>
    <definedName name="_20__123Graph_BCHART_1" hidden="1">'[9]Employment Data Sectors (wages)'!$B$8173:$B$8184</definedName>
    <definedName name="_22__123Graph_ACHART_8" hidden="1">'[9]Employment Data Sectors (wages)'!$W$8175:$W$8186</definedName>
    <definedName name="_22__123Graph_BCHART_2" hidden="1">'[9]Employment Data Sectors (wages)'!$B$8173:$B$8184</definedName>
    <definedName name="_24__123Graph_BCHART_1" hidden="1">'[9]Employment Data Sectors (wages)'!$B$8173:$B$8184</definedName>
    <definedName name="_24__123Graph_BCHART_3" hidden="1">'[9]Employment Data Sectors (wages)'!$B$11:$B$8185</definedName>
    <definedName name="_26__123Graph_BCHART_2" hidden="1">'[9]Employment Data Sectors (wages)'!$B$8173:$B$8184</definedName>
    <definedName name="_26__123Graph_BCHART_4" hidden="1">'[9]Employment Data Sectors (wages)'!$B$12:$B$23</definedName>
    <definedName name="_28__123Graph_BCHART_3" hidden="1">'[9]Employment Data Sectors (wages)'!$B$11:$B$8185</definedName>
    <definedName name="_28__123Graph_BCHART_5" hidden="1">'[9]Employment Data Sectors (wages)'!$B$24:$B$35</definedName>
    <definedName name="_2Macros_Import_.qbop" localSheetId="10">[10]!'[Macros Import].qbop'</definedName>
    <definedName name="_2Macros_Import_.qbop" localSheetId="13">[10]!'[Macros Import].qbop'</definedName>
    <definedName name="_2Macros_Import_.qbop">[10]!'[Macros Import].qbop'</definedName>
    <definedName name="_30__123Graph_BCHART_4" hidden="1">'[9]Employment Data Sectors (wages)'!$B$12:$B$23</definedName>
    <definedName name="_30__123Graph_BCHART_6" hidden="1">'[9]Employment Data Sectors (wages)'!$AS$49:$AS$8103</definedName>
    <definedName name="_32__123Graph_BCHART_5" hidden="1">'[9]Employment Data Sectors (wages)'!$B$24:$B$35</definedName>
    <definedName name="_32__123Graph_BCHART_7" hidden="1">'[9]Employment Data Sectors (wages)'!$Y$13:$Y$8187</definedName>
    <definedName name="_34__123Graph_BCHART_6" hidden="1">'[9]Employment Data Sectors (wages)'!$AS$49:$AS$8103</definedName>
    <definedName name="_34__123Graph_BCHART_8" hidden="1">'[9]Employment Data Sectors (wages)'!$W$13:$W$8187</definedName>
    <definedName name="_36__123Graph_BCHART_7" hidden="1">'[9]Employment Data Sectors (wages)'!$Y$13:$Y$8187</definedName>
    <definedName name="_36__123Graph_CCHART_1" hidden="1">'[9]Employment Data Sectors (wages)'!$C$8173:$C$8184</definedName>
    <definedName name="_38__123Graph_BCHART_8" hidden="1">'[9]Employment Data Sectors (wages)'!$W$13:$W$8187</definedName>
    <definedName name="_38__123Graph_CCHART_2" hidden="1">'[9]Employment Data Sectors (wages)'!$C$8173:$C$8184</definedName>
    <definedName name="_4__123Graph_ACHART_1" hidden="1">'[9]Employment Data Sectors (wages)'!$A$8173:$A$8184</definedName>
    <definedName name="_40__123Graph_CCHART_1" hidden="1">'[9]Employment Data Sectors (wages)'!$C$8173:$C$8184</definedName>
    <definedName name="_40__123Graph_CCHART_3" hidden="1">'[9]Employment Data Sectors (wages)'!$C$11:$C$8185</definedName>
    <definedName name="_42__123Graph_CCHART_2" hidden="1">'[9]Employment Data Sectors (wages)'!$C$8173:$C$8184</definedName>
    <definedName name="_42__123Graph_CCHART_4" hidden="1">'[9]Employment Data Sectors (wages)'!$C$12:$C$23</definedName>
    <definedName name="_44__123Graph_CCHART_3" hidden="1">'[9]Employment Data Sectors (wages)'!$C$11:$C$8185</definedName>
    <definedName name="_44__123Graph_CCHART_5" hidden="1">'[9]Employment Data Sectors (wages)'!$C$24:$C$35</definedName>
    <definedName name="_46__123Graph_CCHART_4" hidden="1">'[9]Employment Data Sectors (wages)'!$C$12:$C$23</definedName>
    <definedName name="_46__123Graph_CCHART_6" hidden="1">'[9]Employment Data Sectors (wages)'!$U$49:$U$8103</definedName>
    <definedName name="_48__123Graph_CCHART_5" hidden="1">'[9]Employment Data Sectors (wages)'!$C$24:$C$35</definedName>
    <definedName name="_48__123Graph_CCHART_7" hidden="1">'[9]Employment Data Sectors (wages)'!$Y$14:$Y$25</definedName>
    <definedName name="_50__123Graph_CCHART_6" hidden="1">'[9]Employment Data Sectors (wages)'!$U$49:$U$8103</definedName>
    <definedName name="_50__123Graph_CCHART_8" hidden="1">'[9]Employment Data Sectors (wages)'!$W$14:$W$25</definedName>
    <definedName name="_52__123Graph_CCHART_7" hidden="1">'[9]Employment Data Sectors (wages)'!$Y$14:$Y$25</definedName>
    <definedName name="_52__123Graph_DCHART_7" hidden="1">'[9]Employment Data Sectors (wages)'!$Y$26:$Y$37</definedName>
    <definedName name="_54__123Graph_CCHART_8" hidden="1">'[9]Employment Data Sectors (wages)'!$W$14:$W$25</definedName>
    <definedName name="_54__123Graph_DCHART_8" hidden="1">'[9]Employment Data Sectors (wages)'!$W$26:$W$37</definedName>
    <definedName name="_56__123Graph_DCHART_7" hidden="1">'[9]Employment Data Sectors (wages)'!$Y$26:$Y$37</definedName>
    <definedName name="_56__123Graph_ECHART_7" hidden="1">'[9]Employment Data Sectors (wages)'!$Y$38:$Y$49</definedName>
    <definedName name="_58__123Graph_DCHART_8" hidden="1">'[9]Employment Data Sectors (wages)'!$W$26:$W$37</definedName>
    <definedName name="_58__123Graph_ECHART_8" hidden="1">'[9]Employment Data Sectors (wages)'!$H$86:$H$99</definedName>
    <definedName name="_6__123Graph_ACHART_2" hidden="1">'[9]Employment Data Sectors (wages)'!$A$8173:$A$8184</definedName>
    <definedName name="_60__123Graph_ECHART_7" hidden="1">'[9]Employment Data Sectors (wages)'!$Y$38:$Y$49</definedName>
    <definedName name="_60__123Graph_FCHART_8" hidden="1">'[9]Employment Data Sectors (wages)'!$H$6:$H$17</definedName>
    <definedName name="_62__123Graph_ECHART_8" hidden="1">'[9]Employment Data Sectors (wages)'!$H$86:$H$99</definedName>
    <definedName name="_64__123Graph_FCHART_8" hidden="1">'[9]Employment Data Sectors (wages)'!$H$6:$H$17</definedName>
    <definedName name="_6Macros_Import_.qbop" localSheetId="10">[10]!'[Macros Import].qbop'</definedName>
    <definedName name="_6Macros_Import_.qbop" localSheetId="13">[10]!'[Macros Import].qbop'</definedName>
    <definedName name="_6Macros_Import_.qbop" localSheetId="2">[10]!'[Macros Import].qbop'</definedName>
    <definedName name="_6Macros_Import_.qbop">[10]!'[Macros Import].qbop'</definedName>
    <definedName name="_8__123Graph_ACHART_1" hidden="1">'[9]Employment Data Sectors (wages)'!$A$8173:$A$8184</definedName>
    <definedName name="_8__123Graph_ACHART_3" hidden="1">'[9]Employment Data Sectors (wages)'!$A$11:$A$8185</definedName>
    <definedName name="_BOP1" localSheetId="0">#REF!</definedName>
    <definedName name="_BOP1" localSheetId="2">#REF!</definedName>
    <definedName name="_BOP1">#REF!</definedName>
    <definedName name="_BOP2" localSheetId="0">[1]BoP!#REF!</definedName>
    <definedName name="_BOP2" localSheetId="2">[1]BoP!#REF!</definedName>
    <definedName name="_BOP2">[1]BoP!#REF!</definedName>
    <definedName name="_dat1" localSheetId="0">'[2]work Q real'!#REF!</definedName>
    <definedName name="_dat1" localSheetId="2">'[2]work Q real'!#REF!</definedName>
    <definedName name="_dat1">'[2]work Q real'!#REF!</definedName>
    <definedName name="_dat2" localSheetId="0">#REF!</definedName>
    <definedName name="_dat2" localSheetId="2">#REF!</definedName>
    <definedName name="_dat2">#REF!</definedName>
    <definedName name="_EXP5" localSheetId="0">#REF!</definedName>
    <definedName name="_EXP5" localSheetId="2">#REF!</definedName>
    <definedName name="_EXP5">#REF!</definedName>
    <definedName name="_EXP6" localSheetId="0">#REF!</definedName>
    <definedName name="_EXP6" localSheetId="2">#REF!</definedName>
    <definedName name="_EXP6">#REF!</definedName>
    <definedName name="_EXP7" localSheetId="0">#REF!</definedName>
    <definedName name="_EXP7" localSheetId="2">#REF!</definedName>
    <definedName name="_EXP7">#REF!</definedName>
    <definedName name="_EXP9" localSheetId="0">#REF!</definedName>
    <definedName name="_EXP9" localSheetId="2">#REF!</definedName>
    <definedName name="_EXP9">#REF!</definedName>
    <definedName name="_Fill" localSheetId="0" hidden="1">#REF!</definedName>
    <definedName name="_Fill" localSheetId="2" hidden="1">#REF!</definedName>
    <definedName name="_Fill" hidden="1">#REF!</definedName>
    <definedName name="_IMP10" localSheetId="0">#REF!</definedName>
    <definedName name="_IMP10" localSheetId="2">#REF!</definedName>
    <definedName name="_IMP10">#REF!</definedName>
    <definedName name="_IMP2" localSheetId="0">#REF!</definedName>
    <definedName name="_IMP2" localSheetId="2">#REF!</definedName>
    <definedName name="_IMP2">#REF!</definedName>
    <definedName name="_IMP4" localSheetId="0">#REF!</definedName>
    <definedName name="_IMP4" localSheetId="2">#REF!</definedName>
    <definedName name="_IMP4">#REF!</definedName>
    <definedName name="_IMP6" localSheetId="0">#REF!</definedName>
    <definedName name="_IMP6" localSheetId="2">#REF!</definedName>
    <definedName name="_IMP6">#REF!</definedName>
    <definedName name="_IMP7" localSheetId="0">#REF!</definedName>
    <definedName name="_IMP7" localSheetId="2">#REF!</definedName>
    <definedName name="_IMP7">#REF!</definedName>
    <definedName name="_IMP8" localSheetId="0">#REF!</definedName>
    <definedName name="_IMP8" localSheetId="2">#REF!</definedName>
    <definedName name="_IMP8">#REF!</definedName>
    <definedName name="_MTS2" localSheetId="0">'[3]Annual Tables'!#REF!</definedName>
    <definedName name="_MTS2" localSheetId="2">'[3]Annual Tables'!#REF!</definedName>
    <definedName name="_MTS2">'[3]Annual Tables'!#REF!</definedName>
    <definedName name="_Order1" hidden="1">255</definedName>
    <definedName name="_Order2" hidden="1">255</definedName>
    <definedName name="_OUT1" localSheetId="0">#REF!</definedName>
    <definedName name="_OUT1" localSheetId="2">#REF!</definedName>
    <definedName name="_OUT1">#REF!</definedName>
    <definedName name="_OUT2" localSheetId="0">#REF!</definedName>
    <definedName name="_OUT2" localSheetId="2">#REF!</definedName>
    <definedName name="_OUT2">#REF!</definedName>
    <definedName name="_PAG2" localSheetId="0">[3]Index!#REF!</definedName>
    <definedName name="_PAG2" localSheetId="2">[3]Index!#REF!</definedName>
    <definedName name="_PAG2">[3]Index!#REF!</definedName>
    <definedName name="_PAG3" localSheetId="0">[3]Index!#REF!</definedName>
    <definedName name="_PAG3" localSheetId="2">[3]Index!#REF!</definedName>
    <definedName name="_PAG3">[3]Index!#REF!</definedName>
    <definedName name="_PAG4" localSheetId="0">[3]Index!#REF!</definedName>
    <definedName name="_PAG4" localSheetId="2">[3]Index!#REF!</definedName>
    <definedName name="_PAG4">[3]Index!#REF!</definedName>
    <definedName name="_PAG5" localSheetId="0">[3]Index!#REF!</definedName>
    <definedName name="_PAG5" localSheetId="2">[3]Index!#REF!</definedName>
    <definedName name="_PAG5">[3]Index!#REF!</definedName>
    <definedName name="_PAG6" localSheetId="0">[3]Index!#REF!</definedName>
    <definedName name="_PAG6" localSheetId="2">[3]Index!#REF!</definedName>
    <definedName name="_PAG6">[3]Index!#REF!</definedName>
    <definedName name="_PAG7" localSheetId="0">#REF!</definedName>
    <definedName name="_PAG7" localSheetId="2">#REF!</definedName>
    <definedName name="_PAG7">#REF!</definedName>
    <definedName name="_pro2001">[4]pro2001!$A$1:$B$72</definedName>
    <definedName name="_r13">[11]splatnosti!$V$39</definedName>
    <definedName name="_r14">[11]splatnosti!$V$40</definedName>
    <definedName name="_Regression_X" localSheetId="0" hidden="1">#REF!</definedName>
    <definedName name="_Regression_X" localSheetId="2" hidden="1">#REF!</definedName>
    <definedName name="_Regression_X" hidden="1">#REF!</definedName>
    <definedName name="_Regression_Y" localSheetId="0" hidden="1">#REF!</definedName>
    <definedName name="_Regression_Y" localSheetId="2" hidden="1">#REF!</definedName>
    <definedName name="_Regression_Y" hidden="1">#REF!</definedName>
    <definedName name="_RES2" localSheetId="0">[1]RES!#REF!</definedName>
    <definedName name="_RES2" localSheetId="2">[1]RES!#REF!</definedName>
    <definedName name="_RES2">[1]RES!#REF!</definedName>
    <definedName name="_RULC" localSheetId="0">[5]REER!$BA$144:$BA$206</definedName>
    <definedName name="_RULC">[6]REER!$BA$144:$BA$206</definedName>
    <definedName name="_TAB1" localSheetId="0">#REF!</definedName>
    <definedName name="_TAB1" localSheetId="2">#REF!</definedName>
    <definedName name="_TAB1">#REF!</definedName>
    <definedName name="_TAB10" localSheetId="0">#REF!</definedName>
    <definedName name="_TAB10" localSheetId="2">#REF!</definedName>
    <definedName name="_TAB10">#REF!</definedName>
    <definedName name="_TAB12" localSheetId="0">#REF!</definedName>
    <definedName name="_TAB12" localSheetId="2">#REF!</definedName>
    <definedName name="_TAB12">#REF!</definedName>
    <definedName name="_Tab19" localSheetId="0">#REF!</definedName>
    <definedName name="_Tab19" localSheetId="2">#REF!</definedName>
    <definedName name="_Tab19">#REF!</definedName>
    <definedName name="_TAB2" localSheetId="0">#REF!</definedName>
    <definedName name="_TAB2" localSheetId="2">#REF!</definedName>
    <definedName name="_TAB2">#REF!</definedName>
    <definedName name="_Tab20" localSheetId="0">#REF!</definedName>
    <definedName name="_Tab20" localSheetId="2">#REF!</definedName>
    <definedName name="_Tab20">#REF!</definedName>
    <definedName name="_Tab21" localSheetId="0">#REF!</definedName>
    <definedName name="_Tab21" localSheetId="2">#REF!</definedName>
    <definedName name="_Tab21">#REF!</definedName>
    <definedName name="_Tab22" localSheetId="0">#REF!</definedName>
    <definedName name="_Tab22" localSheetId="2">#REF!</definedName>
    <definedName name="_Tab22">#REF!</definedName>
    <definedName name="_Tab23" localSheetId="0">#REF!</definedName>
    <definedName name="_Tab23" localSheetId="2">#REF!</definedName>
    <definedName name="_Tab23">#REF!</definedName>
    <definedName name="_Tab24" localSheetId="0">#REF!</definedName>
    <definedName name="_Tab24" localSheetId="2">#REF!</definedName>
    <definedName name="_Tab24">#REF!</definedName>
    <definedName name="_Tab26" localSheetId="0">#REF!</definedName>
    <definedName name="_Tab26" localSheetId="2">#REF!</definedName>
    <definedName name="_Tab26">#REF!</definedName>
    <definedName name="_Tab27" localSheetId="0">#REF!</definedName>
    <definedName name="_Tab27" localSheetId="2">#REF!</definedName>
    <definedName name="_Tab27">#REF!</definedName>
    <definedName name="_Tab28" localSheetId="0">#REF!</definedName>
    <definedName name="_Tab28" localSheetId="2">#REF!</definedName>
    <definedName name="_Tab28">#REF!</definedName>
    <definedName name="_Tab29" localSheetId="0">#REF!</definedName>
    <definedName name="_Tab29" localSheetId="2">#REF!</definedName>
    <definedName name="_Tab29">#REF!</definedName>
    <definedName name="_TAB3" localSheetId="0">#REF!</definedName>
    <definedName name="_TAB3" localSheetId="2">#REF!</definedName>
    <definedName name="_TAB3">#REF!</definedName>
    <definedName name="_Tab30" localSheetId="0">#REF!</definedName>
    <definedName name="_Tab30" localSheetId="2">#REF!</definedName>
    <definedName name="_Tab30">#REF!</definedName>
    <definedName name="_Tab31" localSheetId="0">#REF!</definedName>
    <definedName name="_Tab31" localSheetId="2">#REF!</definedName>
    <definedName name="_Tab31">#REF!</definedName>
    <definedName name="_Tab32" localSheetId="0">#REF!</definedName>
    <definedName name="_Tab32" localSheetId="2">#REF!</definedName>
    <definedName name="_Tab32">#REF!</definedName>
    <definedName name="_Tab33" localSheetId="0">#REF!</definedName>
    <definedName name="_Tab33" localSheetId="2">#REF!</definedName>
    <definedName name="_Tab33">#REF!</definedName>
    <definedName name="_Tab34" localSheetId="0">#REF!</definedName>
    <definedName name="_Tab34" localSheetId="2">#REF!</definedName>
    <definedName name="_Tab34">#REF!</definedName>
    <definedName name="_Tab35" localSheetId="0">#REF!</definedName>
    <definedName name="_Tab35" localSheetId="2">#REF!</definedName>
    <definedName name="_Tab35">#REF!</definedName>
    <definedName name="_TAB4" localSheetId="0">#REF!</definedName>
    <definedName name="_TAB4" localSheetId="2">#REF!</definedName>
    <definedName name="_TAB4">#REF!</definedName>
    <definedName name="_TAB5" localSheetId="0">#REF!</definedName>
    <definedName name="_TAB5" localSheetId="2">#REF!</definedName>
    <definedName name="_TAB5">#REF!</definedName>
    <definedName name="_tab6" localSheetId="0">#REF!</definedName>
    <definedName name="_tab6" localSheetId="2">#REF!</definedName>
    <definedName name="_tab6">#REF!</definedName>
    <definedName name="_TAB7" localSheetId="0">#REF!</definedName>
    <definedName name="_TAB7" localSheetId="2">#REF!</definedName>
    <definedName name="_TAB7">#REF!</definedName>
    <definedName name="_TAB8" localSheetId="0">#REF!</definedName>
    <definedName name="_TAB8" localSheetId="2">#REF!</definedName>
    <definedName name="_TAB8">#REF!</definedName>
    <definedName name="_tab9" localSheetId="0">#REF!</definedName>
    <definedName name="_tab9" localSheetId="2">#REF!</definedName>
    <definedName name="_tab9">#REF!</definedName>
    <definedName name="_TB41" localSheetId="0">#REF!</definedName>
    <definedName name="_TB41" localSheetId="2">#REF!</definedName>
    <definedName name="_TB41">#REF!</definedName>
    <definedName name="_Toc353468544" localSheetId="2">NPC!$A$29</definedName>
    <definedName name="_WEO1" localSheetId="0">#REF!</definedName>
    <definedName name="_WEO1" localSheetId="2">#REF!</definedName>
    <definedName name="_WEO1">#REF!</definedName>
    <definedName name="_WEO2" localSheetId="0">#REF!</definedName>
    <definedName name="_WEO2" localSheetId="2">#REF!</definedName>
    <definedName name="_WEO2">#REF!</definedName>
    <definedName name="a" localSheetId="0">#REF!</definedName>
    <definedName name="a" localSheetId="2">#REF!</definedName>
    <definedName name="a">#REF!</definedName>
    <definedName name="aaaaaaaaaaaaaa" localSheetId="0">'2_pack_IFP'!aaaaaaaaaaaaaa</definedName>
    <definedName name="aaaaaaaaaaaaaa" localSheetId="1">'Saldo 2014'!aaaaaaaaaaaaaa</definedName>
    <definedName name="aaaaaaaaaaaaaa">[12]!aaaaaaaaaaaaaa</definedName>
    <definedName name="aas" localSheetId="0">[13]Contents!$A$1:$C$25</definedName>
    <definedName name="aas">[14]Contents!$A$1:$C$25</definedName>
    <definedName name="aloha" localSheetId="0" hidden="1">'[15]i2-KA'!#REF!</definedName>
    <definedName name="aloha" localSheetId="2" hidden="1">'[15]i2-KA'!#REF!</definedName>
    <definedName name="aloha" hidden="1">'[15]i2-KA'!#REF!</definedName>
    <definedName name="ANNUALNOM" localSheetId="0">#REF!</definedName>
    <definedName name="ANNUALNOM" localSheetId="2">#REF!</definedName>
    <definedName name="ANNUALNOM">#REF!</definedName>
    <definedName name="as" localSheetId="0">'[13]i-REER'!$A$2:$F$104</definedName>
    <definedName name="as">'[14]i-REER'!$A$2:$F$104</definedName>
    <definedName name="ASSUM" localSheetId="0">#REF!</definedName>
    <definedName name="ASSUM" localSheetId="2">#REF!</definedName>
    <definedName name="ASSUM">#REF!</definedName>
    <definedName name="ASSUMB" localSheetId="0">#REF!</definedName>
    <definedName name="ASSUMB" localSheetId="2">#REF!</definedName>
    <definedName name="ASSUMB">#REF!</definedName>
    <definedName name="atrade" localSheetId="0">[10]!atrade</definedName>
    <definedName name="atrade" localSheetId="10">[10]!atrade</definedName>
    <definedName name="atrade" localSheetId="13">[10]!atrade</definedName>
    <definedName name="atrade" localSheetId="2">[10]!atrade</definedName>
    <definedName name="atrade">[10]!atrade</definedName>
    <definedName name="b" localSheetId="0">#REF!</definedName>
    <definedName name="b" localSheetId="2">#REF!</definedName>
    <definedName name="b">#REF!</definedName>
    <definedName name="BAKLANBOPB" localSheetId="0">#REF!</definedName>
    <definedName name="BAKLANBOPB" localSheetId="2">#REF!</definedName>
    <definedName name="BAKLANBOPB">#REF!</definedName>
    <definedName name="BAKLANDEBT2B" localSheetId="0">#REF!</definedName>
    <definedName name="BAKLANDEBT2B" localSheetId="2">#REF!</definedName>
    <definedName name="BAKLANDEBT2B">#REF!</definedName>
    <definedName name="BAKLDEBT1B" localSheetId="0">#REF!</definedName>
    <definedName name="BAKLDEBT1B" localSheetId="2">#REF!</definedName>
    <definedName name="BAKLDEBT1B">#REF!</definedName>
    <definedName name="BASDAT" localSheetId="0">'[3]Annual Tables'!#REF!</definedName>
    <definedName name="BASDAT" localSheetId="2">'[3]Annual Tables'!#REF!</definedName>
    <definedName name="BASDAT">'[3]Annual Tables'!#REF!</definedName>
    <definedName name="bb" localSheetId="5" hidden="1">{"Riqfin97",#N/A,FALSE,"Tran";"Riqfinpro",#N/A,FALSE,"Tran"}</definedName>
    <definedName name="bb" localSheetId="6" hidden="1">{"Riqfin97",#N/A,FALSE,"Tran";"Riqfinpro",#N/A,FALSE,"Tran"}</definedName>
    <definedName name="bb" localSheetId="7" hidden="1">{"Riqfin97",#N/A,FALSE,"Tran";"Riqfinpro",#N/A,FALSE,"Tran"}</definedName>
    <definedName name="bb" localSheetId="0" hidden="1">{"Riqfin97",#N/A,FALSE,"Tran";"Riqfinpro",#N/A,FALSE,"Tran"}</definedName>
    <definedName name="bb" localSheetId="8" hidden="1">{"Riqfin97",#N/A,FALSE,"Tran";"Riqfinpro",#N/A,FALSE,"Tran"}</definedName>
    <definedName name="bb" localSheetId="9" hidden="1">{"Riqfin97",#N/A,FALSE,"Tran";"Riqfinpro",#N/A,FALSE,"Tran"}</definedName>
    <definedName name="bb" localSheetId="1" hidden="1">{"Riqfin97",#N/A,FALSE,"Tran";"Riqfinpro",#N/A,FALSE,"Tran"}</definedName>
    <definedName name="bb" hidden="1">{"Riqfin97",#N/A,FALSE,"Tran";"Riqfinpro",#N/A,FALSE,"Tran"}</definedName>
    <definedName name="bbb" localSheetId="5" hidden="1">{"Riqfin97",#N/A,FALSE,"Tran";"Riqfinpro",#N/A,FALSE,"Tran"}</definedName>
    <definedName name="bbb" localSheetId="6" hidden="1">{"Riqfin97",#N/A,FALSE,"Tran";"Riqfinpro",#N/A,FALSE,"Tran"}</definedName>
    <definedName name="bbb" localSheetId="7" hidden="1">{"Riqfin97",#N/A,FALSE,"Tran";"Riqfinpro",#N/A,FALSE,"Tran"}</definedName>
    <definedName name="bbb" localSheetId="0" hidden="1">{"Riqfin97",#N/A,FALSE,"Tran";"Riqfinpro",#N/A,FALSE,"Tran"}</definedName>
    <definedName name="bbb" localSheetId="8" hidden="1">{"Riqfin97",#N/A,FALSE,"Tran";"Riqfinpro",#N/A,FALSE,"Tran"}</definedName>
    <definedName name="bbb" localSheetId="9" hidden="1">{"Riqfin97",#N/A,FALSE,"Tran";"Riqfinpro",#N/A,FALSE,"Tran"}</definedName>
    <definedName name="bbb" localSheetId="1" hidden="1">{"Riqfin97",#N/A,FALSE,"Tran";"Riqfinpro",#N/A,FALSE,"Tran"}</definedName>
    <definedName name="bbb" hidden="1">{"Riqfin97",#N/A,FALSE,"Tran";"Riqfinpro",#N/A,FALSE,"Tran"}</definedName>
    <definedName name="bbbbbbbbbbbbbb" localSheetId="0">'2_pack_IFP'!bbbbbbbbbbbbbb</definedName>
    <definedName name="bbbbbbbbbbbbbb" localSheetId="1">'Saldo 2014'!bbbbbbbbbbbbbb</definedName>
    <definedName name="bbbbbbbbbbbbbb">[12]!bbbbbbbbbbbbbb</definedName>
    <definedName name="BCA">#N/A</definedName>
    <definedName name="BCA_GDP">#N/A</definedName>
    <definedName name="BE">#N/A</definedName>
    <definedName name="BEA" localSheetId="0">'[16]WEO-BOP'!#REF!</definedName>
    <definedName name="BEA" localSheetId="2">'[16]WEO-BOP'!#REF!</definedName>
    <definedName name="BEA">'[16]WEO-BOP'!#REF!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 localSheetId="0">#REF!</definedName>
    <definedName name="BEDE" localSheetId="2">#REF!</definedName>
    <definedName name="BEDE">#REF!</definedName>
    <definedName name="BER" localSheetId="0">'[16]WEO-BOP'!#REF!</definedName>
    <definedName name="BER" localSheetId="2">'[16]WEO-BOP'!#REF!</definedName>
    <definedName name="BER">'[16]WEO-BOP'!#REF!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0">'[16]WEO-BOP'!#REF!</definedName>
    <definedName name="BFD" localSheetId="2">'[16]WEO-BOP'!#REF!</definedName>
    <definedName name="BFD">'[16]WEO-BOP'!#REF!</definedName>
    <definedName name="BFDI" localSheetId="0">'[16]WEO-BOP'!#REF!</definedName>
    <definedName name="BFDI" localSheetId="2">'[16]WEO-BOP'!#REF!</definedName>
    <definedName name="BFDI">'[16]WEO-BOP'!#REF!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 localSheetId="0">'2_pack_IFP'!BFLD_DF</definedName>
    <definedName name="BFLD_DF" localSheetId="1">'Saldo 2014'!BFLD_DF</definedName>
    <definedName name="BFLD_DF">[12]!BFLD_DF</definedName>
    <definedName name="BFLG">#N/A</definedName>
    <definedName name="BFLG_D">#N/A</definedName>
    <definedName name="BFLG_DF">#N/A</definedName>
    <definedName name="BFO" localSheetId="0">'[16]WEO-BOP'!#REF!</definedName>
    <definedName name="BFO" localSheetId="2">'[16]WEO-BOP'!#REF!</definedName>
    <definedName name="BFO">'[16]WEO-BOP'!#REF!</definedName>
    <definedName name="BFOA" localSheetId="0">'[16]WEO-BOP'!#REF!</definedName>
    <definedName name="BFOA" localSheetId="2">'[16]WEO-BOP'!#REF!</definedName>
    <definedName name="BFOA">'[16]WEO-BOP'!#REF!</definedName>
    <definedName name="BFOAG" localSheetId="0">'[16]WEO-BOP'!#REF!</definedName>
    <definedName name="BFOAG" localSheetId="2">'[16]WEO-BOP'!#REF!</definedName>
    <definedName name="BFOAG">'[16]WEO-BOP'!#REF!</definedName>
    <definedName name="BFOG" localSheetId="0">'[16]WEO-BOP'!#REF!</definedName>
    <definedName name="BFOG" localSheetId="2">'[16]WEO-BOP'!#REF!</definedName>
    <definedName name="BFOG">'[16]WEO-BOP'!#REF!</definedName>
    <definedName name="BFOL" localSheetId="0">'[16]WEO-BOP'!#REF!</definedName>
    <definedName name="BFOL" localSheetId="2">'[16]WEO-BOP'!#REF!</definedName>
    <definedName name="BFOL">'[16]WEO-BOP'!#REF!</definedName>
    <definedName name="BFOL_B" localSheetId="0">'[16]WEO-BOP'!#REF!</definedName>
    <definedName name="BFOL_B" localSheetId="2">'[16]WEO-BOP'!#REF!</definedName>
    <definedName name="BFOL_B">'[16]WEO-BOP'!#REF!</definedName>
    <definedName name="BFOL_G" localSheetId="0">'[16]WEO-BOP'!#REF!</definedName>
    <definedName name="BFOL_G" localSheetId="2">'[16]WEO-BOP'!#REF!</definedName>
    <definedName name="BFOL_G">'[16]WEO-BOP'!#REF!</definedName>
    <definedName name="BFOLG" localSheetId="0">'[16]WEO-BOP'!#REF!</definedName>
    <definedName name="BFOLG" localSheetId="2">'[16]WEO-BOP'!#REF!</definedName>
    <definedName name="BFOLG">'[16]WEO-BOP'!#REF!</definedName>
    <definedName name="BFP" localSheetId="0">'[16]WEO-BOP'!#REF!</definedName>
    <definedName name="BFP" localSheetId="2">'[16]WEO-BOP'!#REF!</definedName>
    <definedName name="BFP">'[16]WEO-BOP'!#REF!</definedName>
    <definedName name="BFPA" localSheetId="0">'[16]WEO-BOP'!#REF!</definedName>
    <definedName name="BFPA" localSheetId="2">'[16]WEO-BOP'!#REF!</definedName>
    <definedName name="BFPA">'[16]WEO-BOP'!#REF!</definedName>
    <definedName name="BFPAG" localSheetId="0">'[16]WEO-BOP'!#REF!</definedName>
    <definedName name="BFPAG" localSheetId="2">'[16]WEO-BOP'!#REF!</definedName>
    <definedName name="BFPAG">'[16]WEO-BOP'!#REF!</definedName>
    <definedName name="BFPG" localSheetId="0">'[16]WEO-BOP'!#REF!</definedName>
    <definedName name="BFPG" localSheetId="2">'[16]WEO-BOP'!#REF!</definedName>
    <definedName name="BFPG">'[16]WEO-BOP'!#REF!</definedName>
    <definedName name="BFPL" localSheetId="0">'[16]WEO-BOP'!#REF!</definedName>
    <definedName name="BFPL" localSheetId="2">'[16]WEO-BOP'!#REF!</definedName>
    <definedName name="BFPL">'[16]WEO-BOP'!#REF!</definedName>
    <definedName name="BFPLD" localSheetId="0">'[16]WEO-BOP'!#REF!</definedName>
    <definedName name="BFPLD" localSheetId="2">'[16]WEO-BOP'!#REF!</definedName>
    <definedName name="BFPLD">'[16]WEO-BOP'!#REF!</definedName>
    <definedName name="BFPLDG" localSheetId="0">'[16]WEO-BOP'!#REF!</definedName>
    <definedName name="BFPLDG" localSheetId="2">'[16]WEO-BOP'!#REF!</definedName>
    <definedName name="BFPLDG">'[16]WEO-BOP'!#REF!</definedName>
    <definedName name="BFPLE" localSheetId="0">'[16]WEO-BOP'!#REF!</definedName>
    <definedName name="BFPLE" localSheetId="2">'[16]WEO-BOP'!#REF!</definedName>
    <definedName name="BFPLE">'[16]WEO-BOP'!#REF!</definedName>
    <definedName name="BFRA">#N/A</definedName>
    <definedName name="BGS" localSheetId="0">'[16]WEO-BOP'!#REF!</definedName>
    <definedName name="BGS" localSheetId="2">'[16]WEO-BOP'!#REF!</definedName>
    <definedName name="BGS">'[16]WEO-BOP'!#REF!</definedName>
    <definedName name="BI">#N/A</definedName>
    <definedName name="BID" localSheetId="0">'[16]WEO-BOP'!#REF!</definedName>
    <definedName name="BID" localSheetId="2">'[16]WEO-BOP'!#REF!</definedName>
    <definedName name="BID">'[16]WEO-BOP'!#REF!</definedName>
    <definedName name="BK">#N/A</definedName>
    <definedName name="BKF">#N/A</definedName>
    <definedName name="BMG">[17]Q6!$E$28:$AH$28</definedName>
    <definedName name="BMII">#N/A</definedName>
    <definedName name="BMIIB">#N/A</definedName>
    <definedName name="BMIIG">#N/A</definedName>
    <definedName name="BMS" localSheetId="0">'[16]WEO-BOP'!#REF!</definedName>
    <definedName name="BMS" localSheetId="2">'[16]WEO-BOP'!#REF!</definedName>
    <definedName name="BMS">'[16]WEO-BOP'!#REF!</definedName>
    <definedName name="Bolivia" localSheetId="0">#REF!</definedName>
    <definedName name="Bolivia" localSheetId="2">#REF!</definedName>
    <definedName name="Bolivia">#REF!</definedName>
    <definedName name="BOP">#N/A</definedName>
    <definedName name="BOPB" localSheetId="0">#REF!</definedName>
    <definedName name="BOPB" localSheetId="2">#REF!</definedName>
    <definedName name="BOPB">#REF!</definedName>
    <definedName name="BOPMEMOB" localSheetId="0">#REF!</definedName>
    <definedName name="BOPMEMOB" localSheetId="2">#REF!</definedName>
    <definedName name="BOPMEMOB">#REF!</definedName>
    <definedName name="BRASS" localSheetId="0">'[16]WEO-BOP'!#REF!</definedName>
    <definedName name="BRASS" localSheetId="2">'[16]WEO-BOP'!#REF!</definedName>
    <definedName name="BRASS">'[16]WEO-BOP'!#REF!</definedName>
    <definedName name="Brazil" localSheetId="0">#REF!</definedName>
    <definedName name="Brazil" localSheetId="2">#REF!</definedName>
    <definedName name="Brazil">#REF!</definedName>
    <definedName name="BTR" localSheetId="0">'[16]WEO-BOP'!#REF!</definedName>
    <definedName name="BTR" localSheetId="2">'[16]WEO-BOP'!#REF!</definedName>
    <definedName name="BTR">'[16]WEO-BOP'!#REF!</definedName>
    <definedName name="BTRG" localSheetId="0">'[16]WEO-BOP'!#REF!</definedName>
    <definedName name="BTRG" localSheetId="2">'[16]WEO-BOP'!#REF!</definedName>
    <definedName name="BTRG">'[16]WEO-BOP'!#REF!</definedName>
    <definedName name="BUDGET" localSheetId="0">#REF!</definedName>
    <definedName name="BUDGET" localSheetId="2">#REF!</definedName>
    <definedName name="BUDGET">#REF!</definedName>
    <definedName name="Budget_expenditure" localSheetId="0">#REF!</definedName>
    <definedName name="Budget_expenditure" localSheetId="2">#REF!</definedName>
    <definedName name="Budget_expenditure">#REF!</definedName>
    <definedName name="Budget_revenue" localSheetId="0">#REF!</definedName>
    <definedName name="Budget_revenue" localSheetId="2">#REF!</definedName>
    <definedName name="Budget_revenue">#REF!</definedName>
    <definedName name="BXG">[17]Q6!$E$26:$AH$26</definedName>
    <definedName name="BXS" localSheetId="0">'[16]WEO-BOP'!#REF!</definedName>
    <definedName name="BXS" localSheetId="2">'[16]WEO-BOP'!#REF!</definedName>
    <definedName name="BXS">'[16]WEO-BOP'!#REF!</definedName>
    <definedName name="BXTSAq" localSheetId="0">#REF!</definedName>
    <definedName name="BXTSAq" localSheetId="2">#REF!</definedName>
    <definedName name="BXTSAq">#REF!</definedName>
    <definedName name="CalcMCV_4" localSheetId="0">#REF!</definedName>
    <definedName name="CalcMCV_4" localSheetId="2">#REF!</definedName>
    <definedName name="CalcMCV_4">#REF!</definedName>
    <definedName name="calcNGS_NGDP">#N/A</definedName>
    <definedName name="CAPACCB" localSheetId="0">#REF!</definedName>
    <definedName name="CAPACCB" localSheetId="2">#REF!</definedName>
    <definedName name="CAPACCB">#REF!</definedName>
    <definedName name="cc" localSheetId="5" hidden="1">{"Riqfin97",#N/A,FALSE,"Tran";"Riqfinpro",#N/A,FALSE,"Tran"}</definedName>
    <definedName name="cc" localSheetId="6" hidden="1">{"Riqfin97",#N/A,FALSE,"Tran";"Riqfinpro",#N/A,FALSE,"Tran"}</definedName>
    <definedName name="cc" localSheetId="7" hidden="1">{"Riqfin97",#N/A,FALSE,"Tran";"Riqfinpro",#N/A,FALSE,"Tran"}</definedName>
    <definedName name="cc" localSheetId="0" hidden="1">{"Riqfin97",#N/A,FALSE,"Tran";"Riqfinpro",#N/A,FALSE,"Tran"}</definedName>
    <definedName name="cc" localSheetId="8" hidden="1">{"Riqfin97",#N/A,FALSE,"Tran";"Riqfinpro",#N/A,FALSE,"Tran"}</definedName>
    <definedName name="cc" localSheetId="9" hidden="1">{"Riqfin97",#N/A,FALSE,"Tran";"Riqfinpro",#N/A,FALSE,"Tran"}</definedName>
    <definedName name="cc" localSheetId="1" hidden="1">{"Riqfin97",#N/A,FALSE,"Tran";"Riqfinpro",#N/A,FALSE,"Tran"}</definedName>
    <definedName name="cc" hidden="1">{"Riqfin97",#N/A,FALSE,"Tran";"Riqfinpro",#N/A,FALSE,"Tran"}</definedName>
    <definedName name="ccc" localSheetId="5" hidden="1">{"Riqfin97",#N/A,FALSE,"Tran";"Riqfinpro",#N/A,FALSE,"Tran"}</definedName>
    <definedName name="ccc" localSheetId="6" hidden="1">{"Riqfin97",#N/A,FALSE,"Tran";"Riqfinpro",#N/A,FALSE,"Tran"}</definedName>
    <definedName name="ccc" localSheetId="7" hidden="1">{"Riqfin97",#N/A,FALSE,"Tran";"Riqfinpro",#N/A,FALSE,"Tran"}</definedName>
    <definedName name="ccc" localSheetId="0" hidden="1">{"Riqfin97",#N/A,FALSE,"Tran";"Riqfinpro",#N/A,FALSE,"Tran"}</definedName>
    <definedName name="ccc" localSheetId="8" hidden="1">{"Riqfin97",#N/A,FALSE,"Tran";"Riqfinpro",#N/A,FALSE,"Tran"}</definedName>
    <definedName name="ccc" localSheetId="9" hidden="1">{"Riqfin97",#N/A,FALSE,"Tran";"Riqfinpro",#N/A,FALSE,"Tran"}</definedName>
    <definedName name="ccc" localSheetId="1" hidden="1">{"Riqfin97",#N/A,FALSE,"Tran";"Riqfinpro",#N/A,FALSE,"Tran"}</definedName>
    <definedName name="ccc" hidden="1">{"Riqfin97",#N/A,FALSE,"Tran";"Riqfinpro",#N/A,FALSE,"Tran"}</definedName>
    <definedName name="CCODE" localSheetId="0">#REF!</definedName>
    <definedName name="CCODE" localSheetId="2">#REF!</definedName>
    <definedName name="CCODE">#REF!</definedName>
    <definedName name="cgb" localSheetId="0">#REF!</definedName>
    <definedName name="cgb" localSheetId="2">#REF!</definedName>
    <definedName name="cgb">#REF!</definedName>
    <definedName name="cge" localSheetId="0">#REF!</definedName>
    <definedName name="cge" localSheetId="2">#REF!</definedName>
    <definedName name="cge">#REF!</definedName>
    <definedName name="cgr" localSheetId="0">#REF!</definedName>
    <definedName name="cgr" localSheetId="2">#REF!</definedName>
    <definedName name="cgr">#REF!</definedName>
    <definedName name="CONCK" localSheetId="0">#REF!</definedName>
    <definedName name="CONCK" localSheetId="2">#REF!</definedName>
    <definedName name="CONCK">#REF!</definedName>
    <definedName name="Cons" localSheetId="0">#REF!</definedName>
    <definedName name="Cons" localSheetId="2">#REF!</definedName>
    <definedName name="Cons">#REF!</definedName>
    <definedName name="CORULCSA" localSheetId="0">[18]E!$V$15:$V$98</definedName>
    <definedName name="CORULCSA">[19]E!$V$15:$V$98</definedName>
    <definedName name="CurrVintage">[20]Current!$D$66</definedName>
    <definedName name="d">"Graf 5"</definedName>
    <definedName name="DABproj">#N/A</definedName>
    <definedName name="DAGproj">#N/A</definedName>
    <definedName name="daily_interest_rates" localSheetId="0">'[21]daily calculations'!#REF!</definedName>
    <definedName name="daily_interest_rates" localSheetId="2">'[22]daily calculations'!#REF!</definedName>
    <definedName name="daily_interest_rates">'[22]daily calculations'!#REF!</definedName>
    <definedName name="DAproj">#N/A</definedName>
    <definedName name="DASD">#N/A</definedName>
    <definedName name="DASDB">#N/A</definedName>
    <definedName name="DASDG">#N/A</definedName>
    <definedName name="data_area" localSheetId="0">#REF!</definedName>
    <definedName name="data_area" localSheetId="2">#REF!</definedName>
    <definedName name="data_area">#REF!</definedName>
    <definedName name="_xlnm.Database" localSheetId="0">#REF!</definedName>
    <definedName name="_xlnm.Database" localSheetId="2">#REF!</definedName>
    <definedName name="_xlnm.Database">#REF!</definedName>
    <definedName name="DATB" localSheetId="0">[5]REER!$B$144:$B$240</definedName>
    <definedName name="DATB">[6]REER!$B$144:$B$240</definedName>
    <definedName name="datcr" localSheetId="0">'[2]Tab ann curr'!#REF!</definedName>
    <definedName name="datcr" localSheetId="2">'[2]Tab ann curr'!#REF!</definedName>
    <definedName name="datcr">'[2]Tab ann curr'!#REF!</definedName>
    <definedName name="date" localSheetId="0">#REF!</definedName>
    <definedName name="date" localSheetId="2">#REF!</definedName>
    <definedName name="date">#REF!</definedName>
    <definedName name="date_EXP">[23]Sheet1!$B$1:$G$1</definedName>
    <definedName name="date_FISC" localSheetId="0">#REF!</definedName>
    <definedName name="date_FISC" localSheetId="2">#REF!</definedName>
    <definedName name="date_FISC">#REF!</definedName>
    <definedName name="dateIntLiq" localSheetId="0">#REF!</definedName>
    <definedName name="dateIntLiq" localSheetId="2">#REF!</definedName>
    <definedName name="dateIntLiq">#REF!</definedName>
    <definedName name="dateMoney" localSheetId="0">#REF!</definedName>
    <definedName name="dateMoney" localSheetId="2">#REF!</definedName>
    <definedName name="dateMoney">#REF!</definedName>
    <definedName name="dateprofit" localSheetId="0">[5]C!$A$9:$A$125</definedName>
    <definedName name="dateprofit">[6]C!$A$9:$A$125</definedName>
    <definedName name="dateRates" localSheetId="0">#REF!</definedName>
    <definedName name="dateRates" localSheetId="2">#REF!</definedName>
    <definedName name="dateRates">#REF!</definedName>
    <definedName name="dateRawQ" localSheetId="0">'[24]Raw Data'!#REF!</definedName>
    <definedName name="dateRawQ" localSheetId="2">'[24]Raw Data'!#REF!</definedName>
    <definedName name="dateRawQ">'[24]Raw Data'!#REF!</definedName>
    <definedName name="dateReal" localSheetId="0">#REF!</definedName>
    <definedName name="dateReal" localSheetId="2">#REF!</definedName>
    <definedName name="dateReal">#REF!</definedName>
    <definedName name="dates" localSheetId="0">#REF!</definedName>
    <definedName name="dates" localSheetId="2">#REF!</definedName>
    <definedName name="dates">#REF!</definedName>
    <definedName name="dates_w" localSheetId="0">#REF!</definedName>
    <definedName name="dates_w" localSheetId="2">#REF!</definedName>
    <definedName name="dates_w">#REF!</definedName>
    <definedName name="dates1" localSheetId="0">#REF!</definedName>
    <definedName name="dates1" localSheetId="2">#REF!</definedName>
    <definedName name="dates1">#REF!</definedName>
    <definedName name="dates2" localSheetId="0">#REF!</definedName>
    <definedName name="dates2" localSheetId="2">#REF!</definedName>
    <definedName name="dates2">#REF!</definedName>
    <definedName name="datesb" localSheetId="0">[18]B!$B$20:$B$134</definedName>
    <definedName name="datesb">[19]B!$B$20:$B$134</definedName>
    <definedName name="datesc" localSheetId="0">#REF!</definedName>
    <definedName name="datesc" localSheetId="2">#REF!</definedName>
    <definedName name="datesc">#REF!</definedName>
    <definedName name="datesd" localSheetId="0">#REF!</definedName>
    <definedName name="datesd" localSheetId="2">#REF!</definedName>
    <definedName name="datesd">#REF!</definedName>
    <definedName name="DATESG" localSheetId="0">#REF!</definedName>
    <definedName name="DATESG" localSheetId="2">#REF!</definedName>
    <definedName name="DATESG">#REF!</definedName>
    <definedName name="datesm" localSheetId="0">#REF!</definedName>
    <definedName name="datesm" localSheetId="2">#REF!</definedName>
    <definedName name="datesm">#REF!</definedName>
    <definedName name="datesq" localSheetId="0">#REF!</definedName>
    <definedName name="datesq" localSheetId="2">#REF!</definedName>
    <definedName name="datesq">#REF!</definedName>
    <definedName name="datesr" localSheetId="0">#REF!</definedName>
    <definedName name="datesr" localSheetId="2">#REF!</definedName>
    <definedName name="datesr">#REF!</definedName>
    <definedName name="datestran" localSheetId="0">[18]transfer!$A$9:$A$116</definedName>
    <definedName name="datestran">[19]transfer!$A$9:$A$116</definedName>
    <definedName name="datgdp" localSheetId="0">#REF!</definedName>
    <definedName name="datgdp" localSheetId="2">#REF!</definedName>
    <definedName name="datgdp">#REF!</definedName>
    <definedName name="datin1" localSheetId="0">[5]REER!$B$9:$B$119</definedName>
    <definedName name="datin1">[6]REER!$B$9:$B$119</definedName>
    <definedName name="datin2" localSheetId="0">[5]REER!$B$144:$B$253</definedName>
    <definedName name="datin2">[6]REER!$B$144:$B$253</definedName>
    <definedName name="datq" localSheetId="0">#REF!</definedName>
    <definedName name="datq" localSheetId="2">#REF!</definedName>
    <definedName name="datq">#REF!</definedName>
    <definedName name="datq1" localSheetId="0">#REF!</definedName>
    <definedName name="datq1" localSheetId="2">#REF!</definedName>
    <definedName name="datq1">#REF!</definedName>
    <definedName name="datq2" localSheetId="0">#REF!</definedName>
    <definedName name="datq2" localSheetId="2">#REF!</definedName>
    <definedName name="datq2">#REF!</definedName>
    <definedName name="datreer" localSheetId="0">[5]REER!$B$144:$B$258</definedName>
    <definedName name="datreer">[6]REER!$B$144:$B$258</definedName>
    <definedName name="datt" localSheetId="0">#REF!</definedName>
    <definedName name="datt" localSheetId="2">#REF!</definedName>
    <definedName name="datt">#REF!</definedName>
    <definedName name="DBproj">#N/A</definedName>
    <definedName name="dd" localSheetId="5" hidden="1">{"Riqfin97",#N/A,FALSE,"Tran";"Riqfinpro",#N/A,FALSE,"Tran"}</definedName>
    <definedName name="dd" localSheetId="6" hidden="1">{"Riqfin97",#N/A,FALSE,"Tran";"Riqfinpro",#N/A,FALSE,"Tran"}</definedName>
    <definedName name="dd" localSheetId="7" hidden="1">{"Riqfin97",#N/A,FALSE,"Tran";"Riqfinpro",#N/A,FALSE,"Tran"}</definedName>
    <definedName name="dd" localSheetId="0" hidden="1">{"Riqfin97",#N/A,FALSE,"Tran";"Riqfinpro",#N/A,FALSE,"Tran"}</definedName>
    <definedName name="dd" localSheetId="8" hidden="1">{"Riqfin97",#N/A,FALSE,"Tran";"Riqfinpro",#N/A,FALSE,"Tran"}</definedName>
    <definedName name="dd" localSheetId="9" hidden="1">{"Riqfin97",#N/A,FALSE,"Tran";"Riqfinpro",#N/A,FALSE,"Tran"}</definedName>
    <definedName name="dd" localSheetId="1" hidden="1">{"Riqfin97",#N/A,FALSE,"Tran";"Riqfinpro",#N/A,FALSE,"Tran"}</definedName>
    <definedName name="dd" hidden="1">{"Riqfin97",#N/A,FALSE,"Tran";"Riqfinpro",#N/A,FALSE,"Tran"}</definedName>
    <definedName name="ddd" localSheetId="5" hidden="1">{"Riqfin97",#N/A,FALSE,"Tran";"Riqfinpro",#N/A,FALSE,"Tran"}</definedName>
    <definedName name="ddd" localSheetId="6" hidden="1">{"Riqfin97",#N/A,FALSE,"Tran";"Riqfinpro",#N/A,FALSE,"Tran"}</definedName>
    <definedName name="ddd" localSheetId="7" hidden="1">{"Riqfin97",#N/A,FALSE,"Tran";"Riqfinpro",#N/A,FALSE,"Tran"}</definedName>
    <definedName name="ddd" localSheetId="0" hidden="1">{"Riqfin97",#N/A,FALSE,"Tran";"Riqfinpro",#N/A,FALSE,"Tran"}</definedName>
    <definedName name="ddd" localSheetId="8" hidden="1">{"Riqfin97",#N/A,FALSE,"Tran";"Riqfinpro",#N/A,FALSE,"Tran"}</definedName>
    <definedName name="ddd" localSheetId="9" hidden="1">{"Riqfin97",#N/A,FALSE,"Tran";"Riqfinpro",#N/A,FALSE,"Tran"}</definedName>
    <definedName name="ddd" localSheetId="1" hidden="1">{"Riqfin97",#N/A,FALSE,"Tran";"Riqfinpro",#N/A,FALSE,"Tran"}</definedName>
    <definedName name="ddd" hidden="1">{"Riqfin97",#N/A,FALSE,"Tran";"Riqfinpro",#N/A,FALSE,"Tran"}</definedName>
    <definedName name="debt" localSheetId="0">#REF!</definedName>
    <definedName name="debt" localSheetId="2">#REF!</definedName>
    <definedName name="debt">#REF!</definedName>
    <definedName name="DEBT1" localSheetId="0">#REF!</definedName>
    <definedName name="DEBT1" localSheetId="2">#REF!</definedName>
    <definedName name="DEBT1">#REF!</definedName>
    <definedName name="DEBT10" localSheetId="0">#REF!</definedName>
    <definedName name="DEBT10" localSheetId="2">#REF!</definedName>
    <definedName name="DEBT10">#REF!</definedName>
    <definedName name="DEBT11" localSheetId="0">#REF!</definedName>
    <definedName name="DEBT11" localSheetId="2">#REF!</definedName>
    <definedName name="DEBT11">#REF!</definedName>
    <definedName name="DEBT12" localSheetId="0">#REF!</definedName>
    <definedName name="DEBT12" localSheetId="2">#REF!</definedName>
    <definedName name="DEBT12">#REF!</definedName>
    <definedName name="DEBT13" localSheetId="0">#REF!</definedName>
    <definedName name="DEBT13" localSheetId="2">#REF!</definedName>
    <definedName name="DEBT13">#REF!</definedName>
    <definedName name="DEBT14" localSheetId="0">#REF!</definedName>
    <definedName name="DEBT14" localSheetId="2">#REF!</definedName>
    <definedName name="DEBT14">#REF!</definedName>
    <definedName name="DEBT15" localSheetId="0">#REF!</definedName>
    <definedName name="DEBT15" localSheetId="2">#REF!</definedName>
    <definedName name="DEBT15">#REF!</definedName>
    <definedName name="DEBT16" localSheetId="0">#REF!</definedName>
    <definedName name="DEBT16" localSheetId="2">#REF!</definedName>
    <definedName name="DEBT16">#REF!</definedName>
    <definedName name="DEBT1B" localSheetId="0">#REF!</definedName>
    <definedName name="DEBT1B" localSheetId="2">#REF!</definedName>
    <definedName name="DEBT1B">#REF!</definedName>
    <definedName name="DEBT2" localSheetId="0">#REF!</definedName>
    <definedName name="DEBT2" localSheetId="2">#REF!</definedName>
    <definedName name="DEBT2">#REF!</definedName>
    <definedName name="DEBT2B" localSheetId="0">#REF!</definedName>
    <definedName name="DEBT2B" localSheetId="2">#REF!</definedName>
    <definedName name="DEBT2B">#REF!</definedName>
    <definedName name="DEBT3" localSheetId="0">#REF!</definedName>
    <definedName name="DEBT3" localSheetId="2">#REF!</definedName>
    <definedName name="DEBT3">#REF!</definedName>
    <definedName name="DEBT4" localSheetId="0">#REF!</definedName>
    <definedName name="DEBT4" localSheetId="2">#REF!</definedName>
    <definedName name="DEBT4">#REF!</definedName>
    <definedName name="DEBT5" localSheetId="0">#REF!</definedName>
    <definedName name="DEBT5" localSheetId="2">#REF!</definedName>
    <definedName name="DEBT5">#REF!</definedName>
    <definedName name="DEBT6" localSheetId="0">#REF!</definedName>
    <definedName name="DEBT6" localSheetId="2">#REF!</definedName>
    <definedName name="DEBT6">#REF!</definedName>
    <definedName name="DEBT7" localSheetId="0">#REF!</definedName>
    <definedName name="DEBT7" localSheetId="2">#REF!</definedName>
    <definedName name="DEBT7">#REF!</definedName>
    <definedName name="DEBT8" localSheetId="0">#REF!</definedName>
    <definedName name="DEBT8" localSheetId="2">#REF!</definedName>
    <definedName name="DEBT8">#REF!</definedName>
    <definedName name="DEBT9" localSheetId="0">#REF!</definedName>
    <definedName name="DEBT9" localSheetId="2">#REF!</definedName>
    <definedName name="DEBT9">#REF!</definedName>
    <definedName name="debtproj" localSheetId="0">#REF!</definedName>
    <definedName name="debtproj" localSheetId="2">#REF!</definedName>
    <definedName name="debtproj">#REF!</definedName>
    <definedName name="DEFLATORS" localSheetId="0">#REF!</definedName>
    <definedName name="DEFLATORS" localSheetId="2">#REF!</definedName>
    <definedName name="DEFLATORS">#REF!</definedName>
    <definedName name="Department" localSheetId="0">[25]REER!#REF!</definedName>
    <definedName name="Department" localSheetId="2">[26]REER!#REF!</definedName>
    <definedName name="Department">[26]REER!#REF!</definedName>
    <definedName name="DGproj">#N/A</definedName>
    <definedName name="DLX1.USE" localSheetId="0">[27]Haver!$A$2:$N$8</definedName>
    <definedName name="DLX1.USE">[28]Haver!$A$2:$N$8</definedName>
    <definedName name="DOC" localSheetId="0">#REF!</definedName>
    <definedName name="DOC" localSheetId="2">#REF!</definedName>
    <definedName name="DOC">#REF!</definedName>
    <definedName name="dp" localSheetId="0">[29]DP!$A$1:$E$65536</definedName>
    <definedName name="dp">[29]DP!$A:$E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 localSheetId="0">#REF!</definedName>
    <definedName name="e12db" localSheetId="2">#REF!</definedName>
    <definedName name="e12db">#REF!</definedName>
    <definedName name="e9db">[30]e9!$A$1:$V$49</definedName>
    <definedName name="EDNA">#N/A</definedName>
    <definedName name="EDSSDESCRIPTOR" localSheetId="0">#REF!</definedName>
    <definedName name="EDSSDESCRIPTOR" localSheetId="2">#REF!</definedName>
    <definedName name="EDSSDESCRIPTOR">#REF!</definedName>
    <definedName name="EDSSFILE" localSheetId="0">#REF!</definedName>
    <definedName name="EDSSFILE" localSheetId="2">#REF!</definedName>
    <definedName name="EDSSFILE">#REF!</definedName>
    <definedName name="EDSSNAME" localSheetId="0">#REF!</definedName>
    <definedName name="EDSSNAME" localSheetId="2">#REF!</definedName>
    <definedName name="EDSSNAME">#REF!</definedName>
    <definedName name="EDSSTIME" localSheetId="0">#REF!</definedName>
    <definedName name="EDSSTIME" localSheetId="2">#REF!</definedName>
    <definedName name="EDSSTIME">#REF!</definedName>
    <definedName name="ee" localSheetId="5" hidden="1">{"Tab1",#N/A,FALSE,"P";"Tab2",#N/A,FALSE,"P"}</definedName>
    <definedName name="ee" localSheetId="6" hidden="1">{"Tab1",#N/A,FALSE,"P";"Tab2",#N/A,FALSE,"P"}</definedName>
    <definedName name="ee" localSheetId="7" hidden="1">{"Tab1",#N/A,FALSE,"P";"Tab2",#N/A,FALSE,"P"}</definedName>
    <definedName name="ee" localSheetId="0" hidden="1">{"Tab1",#N/A,FALSE,"P";"Tab2",#N/A,FALSE,"P"}</definedName>
    <definedName name="ee" localSheetId="8" hidden="1">{"Tab1",#N/A,FALSE,"P";"Tab2",#N/A,FALSE,"P"}</definedName>
    <definedName name="ee" localSheetId="9" hidden="1">{"Tab1",#N/A,FALSE,"P";"Tab2",#N/A,FALSE,"P"}</definedName>
    <definedName name="ee" localSheetId="1" hidden="1">{"Tab1",#N/A,FALSE,"P";"Tab2",#N/A,FALSE,"P"}</definedName>
    <definedName name="ee" hidden="1">{"Tab1",#N/A,FALSE,"P";"Tab2",#N/A,FALSE,"P"}</definedName>
    <definedName name="EECB" localSheetId="0">#REF!</definedName>
    <definedName name="EECB" localSheetId="2">#REF!</definedName>
    <definedName name="EECB">#REF!</definedName>
    <definedName name="eee" localSheetId="5" hidden="1">{"Tab1",#N/A,FALSE,"P";"Tab2",#N/A,FALSE,"P"}</definedName>
    <definedName name="eee" localSheetId="6" hidden="1">{"Tab1",#N/A,FALSE,"P";"Tab2",#N/A,FALSE,"P"}</definedName>
    <definedName name="eee" localSheetId="7" hidden="1">{"Tab1",#N/A,FALSE,"P";"Tab2",#N/A,FALSE,"P"}</definedName>
    <definedName name="eee" localSheetId="0" hidden="1">{"Tab1",#N/A,FALSE,"P";"Tab2",#N/A,FALSE,"P"}</definedName>
    <definedName name="eee" localSheetId="8" hidden="1">{"Tab1",#N/A,FALSE,"P";"Tab2",#N/A,FALSE,"P"}</definedName>
    <definedName name="eee" localSheetId="9" hidden="1">{"Tab1",#N/A,FALSE,"P";"Tab2",#N/A,FALSE,"P"}</definedName>
    <definedName name="eee" localSheetId="1" hidden="1">{"Tab1",#N/A,FALSE,"P";"Tab2",#N/A,FALSE,"P"}</definedName>
    <definedName name="eee" hidden="1">{"Tab1",#N/A,FALSE,"P";"Tab2",#N/A,FALSE,"P"}</definedName>
    <definedName name="EISCODE" localSheetId="0">#REF!</definedName>
    <definedName name="EISCODE" localSheetId="2">#REF!</definedName>
    <definedName name="EISCODE">#REF!</definedName>
    <definedName name="elect" localSheetId="0">#REF!</definedName>
    <definedName name="elect" localSheetId="2">#REF!</definedName>
    <definedName name="elect">#REF!</definedName>
    <definedName name="Emerging_HTML_AREA" localSheetId="0">#REF!</definedName>
    <definedName name="Emerging_HTML_AREA" localSheetId="2">#REF!</definedName>
    <definedName name="Emerging_HTML_AREA">#REF!</definedName>
    <definedName name="EMETEL" localSheetId="0">#REF!</definedName>
    <definedName name="EMETEL" localSheetId="2">#REF!</definedName>
    <definedName name="EMETEL">#REF!</definedName>
    <definedName name="ENDA">#N/A</definedName>
    <definedName name="ExitWRS">[31]Main!$AB$25</definedName>
    <definedName name="ff" localSheetId="5" hidden="1">{"Tab1",#N/A,FALSE,"P";"Tab2",#N/A,FALSE,"P"}</definedName>
    <definedName name="ff" localSheetId="6" hidden="1">{"Tab1",#N/A,FALSE,"P";"Tab2",#N/A,FALSE,"P"}</definedName>
    <definedName name="ff" localSheetId="7" hidden="1">{"Tab1",#N/A,FALSE,"P";"Tab2",#N/A,FALSE,"P"}</definedName>
    <definedName name="ff" localSheetId="0" hidden="1">{"Tab1",#N/A,FALSE,"P";"Tab2",#N/A,FALSE,"P"}</definedName>
    <definedName name="ff" localSheetId="8" hidden="1">{"Tab1",#N/A,FALSE,"P";"Tab2",#N/A,FALSE,"P"}</definedName>
    <definedName name="ff" localSheetId="9" hidden="1">{"Tab1",#N/A,FALSE,"P";"Tab2",#N/A,FALSE,"P"}</definedName>
    <definedName name="ff" localSheetId="1" hidden="1">{"Tab1",#N/A,FALSE,"P";"Tab2",#N/A,FALSE,"P"}</definedName>
    <definedName name="ff" hidden="1">{"Tab1",#N/A,FALSE,"P";"Tab2",#N/A,FALSE,"P"}</definedName>
    <definedName name="fff" localSheetId="5" hidden="1">{"Tab1",#N/A,FALSE,"P";"Tab2",#N/A,FALSE,"P"}</definedName>
    <definedName name="fff" localSheetId="6" hidden="1">{"Tab1",#N/A,FALSE,"P";"Tab2",#N/A,FALSE,"P"}</definedName>
    <definedName name="fff" localSheetId="7" hidden="1">{"Tab1",#N/A,FALSE,"P";"Tab2",#N/A,FALSE,"P"}</definedName>
    <definedName name="fff" localSheetId="0" hidden="1">{"Tab1",#N/A,FALSE,"P";"Tab2",#N/A,FALSE,"P"}</definedName>
    <definedName name="fff" localSheetId="8" hidden="1">{"Tab1",#N/A,FALSE,"P";"Tab2",#N/A,FALSE,"P"}</definedName>
    <definedName name="fff" localSheetId="9" hidden="1">{"Tab1",#N/A,FALSE,"P";"Tab2",#N/A,FALSE,"P"}</definedName>
    <definedName name="fff" localSheetId="1" hidden="1">{"Tab1",#N/A,FALSE,"P";"Tab2",#N/A,FALSE,"P"}</definedName>
    <definedName name="fff" hidden="1">{"Tab1",#N/A,FALSE,"P";"Tab2",#N/A,FALSE,"P"}</definedName>
    <definedName name="Fig8.2a" localSheetId="0">#REF!</definedName>
    <definedName name="Fig8.2a" localSheetId="2">#REF!</definedName>
    <definedName name="Fig8.2a">#REF!</definedName>
    <definedName name="finan" localSheetId="0">#REF!</definedName>
    <definedName name="finan" localSheetId="2">#REF!</definedName>
    <definedName name="finan">#REF!</definedName>
    <definedName name="finan1" localSheetId="0">#REF!</definedName>
    <definedName name="finan1" localSheetId="2">#REF!</definedName>
    <definedName name="finan1">#REF!</definedName>
    <definedName name="Financing" localSheetId="5" hidden="1">{"Tab1",#N/A,FALSE,"P";"Tab2",#N/A,FALSE,"P"}</definedName>
    <definedName name="Financing" localSheetId="6" hidden="1">{"Tab1",#N/A,FALSE,"P";"Tab2",#N/A,FALSE,"P"}</definedName>
    <definedName name="Financing" localSheetId="7" hidden="1">{"Tab1",#N/A,FALSE,"P";"Tab2",#N/A,FALSE,"P"}</definedName>
    <definedName name="Financing" localSheetId="0" hidden="1">{"Tab1",#N/A,FALSE,"P";"Tab2",#N/A,FALSE,"P"}</definedName>
    <definedName name="Financing" localSheetId="8" hidden="1">{"Tab1",#N/A,FALSE,"P";"Tab2",#N/A,FALSE,"P"}</definedName>
    <definedName name="Financing" localSheetId="9" hidden="1">{"Tab1",#N/A,FALSE,"P";"Tab2",#N/A,FALSE,"P"}</definedName>
    <definedName name="Financing" localSheetId="1" hidden="1">{"Tab1",#N/A,FALSE,"P";"Tab2",#N/A,FALSE,"P"}</definedName>
    <definedName name="Financing" hidden="1">{"Tab1",#N/A,FALSE,"P";"Tab2",#N/A,FALSE,"P"}</definedName>
    <definedName name="FISUM" localSheetId="0">#REF!</definedName>
    <definedName name="FISUM" localSheetId="2">#REF!</definedName>
    <definedName name="FISUM">#REF!</definedName>
    <definedName name="FLOPEC" localSheetId="0">#REF!</definedName>
    <definedName name="FLOPEC" localSheetId="2">#REF!</definedName>
    <definedName name="FLOPEC">#REF!</definedName>
    <definedName name="FMB" localSheetId="0">#REF!</definedName>
    <definedName name="FMB" localSheetId="2">#REF!</definedName>
    <definedName name="FMB">#REF!</definedName>
    <definedName name="FODESEC" localSheetId="0">#REF!</definedName>
    <definedName name="FODESEC" localSheetId="2">#REF!</definedName>
    <definedName name="FODESEC">#REF!</definedName>
    <definedName name="FOREXPORT" localSheetId="0">[5]H!$A$2:$F$86</definedName>
    <definedName name="FOREXPORT">[6]H!$A$2:$F$86</definedName>
    <definedName name="FUNDOBL" localSheetId="0">#REF!</definedName>
    <definedName name="FUNDOBL" localSheetId="2">#REF!</definedName>
    <definedName name="FUNDOBL">#REF!</definedName>
    <definedName name="FUNDOBLB" localSheetId="0">#REF!</definedName>
    <definedName name="FUNDOBLB" localSheetId="2">#REF!</definedName>
    <definedName name="FUNDOBLB">#REF!</definedName>
    <definedName name="g" localSheetId="0">#REF!</definedName>
    <definedName name="g" localSheetId="2">#REF!</definedName>
    <definedName name="g">#REF!</definedName>
    <definedName name="GCB" localSheetId="0">#REF!</definedName>
    <definedName name="GCB" localSheetId="2">#REF!</definedName>
    <definedName name="GCB">#REF!</definedName>
    <definedName name="GCB_NGDP">#N/A</definedName>
    <definedName name="GCEI" localSheetId="0">#REF!</definedName>
    <definedName name="GCEI" localSheetId="2">#REF!</definedName>
    <definedName name="GCEI">#REF!</definedName>
    <definedName name="GCENL" localSheetId="0">#REF!</definedName>
    <definedName name="GCENL" localSheetId="2">#REF!</definedName>
    <definedName name="GCENL">#REF!</definedName>
    <definedName name="GCND" localSheetId="0">#REF!</definedName>
    <definedName name="GCND" localSheetId="2">#REF!</definedName>
    <definedName name="GCND">#REF!</definedName>
    <definedName name="GCND_NGDP" localSheetId="0">#REF!</definedName>
    <definedName name="GCND_NGDP" localSheetId="2">#REF!</definedName>
    <definedName name="GCND_NGDP">#REF!</definedName>
    <definedName name="GCRG" localSheetId="0">#REF!</definedName>
    <definedName name="GCRG" localSheetId="2">#REF!</definedName>
    <definedName name="GCRG">#REF!</definedName>
    <definedName name="ggb" localSheetId="0">'[32]budget-G'!$A$1:$W$109</definedName>
    <definedName name="ggb">'[33]budget-G'!$A$1:$W$109</definedName>
    <definedName name="GGB_NGDP">#N/A</definedName>
    <definedName name="ggbeu" localSheetId="0">#REF!</definedName>
    <definedName name="ggbeu" localSheetId="2">#REF!</definedName>
    <definedName name="ggbeu">#REF!</definedName>
    <definedName name="ggblg" localSheetId="0">#REF!</definedName>
    <definedName name="ggblg" localSheetId="2">#REF!</definedName>
    <definedName name="ggblg">#REF!</definedName>
    <definedName name="ggbls" localSheetId="0">#REF!</definedName>
    <definedName name="ggbls" localSheetId="2">#REF!</definedName>
    <definedName name="ggbls">#REF!</definedName>
    <definedName name="ggbss" localSheetId="0">#REF!</definedName>
    <definedName name="ggbss" localSheetId="2">#REF!</definedName>
    <definedName name="ggbss">#REF!</definedName>
    <definedName name="gge" localSheetId="0">[32]Expenditures!$A$1:$AC$62</definedName>
    <definedName name="gge">[33]Expenditures!$A$1:$AC$62</definedName>
    <definedName name="GGED" localSheetId="0">#REF!</definedName>
    <definedName name="GGED" localSheetId="2">#REF!</definedName>
    <definedName name="GGED">#REF!</definedName>
    <definedName name="GGEI" localSheetId="0">#REF!</definedName>
    <definedName name="GGEI" localSheetId="2">#REF!</definedName>
    <definedName name="GGEI">#REF!</definedName>
    <definedName name="GGENL" localSheetId="0">#REF!</definedName>
    <definedName name="GGENL" localSheetId="2">#REF!</definedName>
    <definedName name="GGENL">#REF!</definedName>
    <definedName name="ggg" localSheetId="5" hidden="1">{"Riqfin97",#N/A,FALSE,"Tran";"Riqfinpro",#N/A,FALSE,"Tran"}</definedName>
    <definedName name="ggg" localSheetId="6" hidden="1">{"Riqfin97",#N/A,FALSE,"Tran";"Riqfinpro",#N/A,FALSE,"Tran"}</definedName>
    <definedName name="ggg" localSheetId="7" hidden="1">{"Riqfin97",#N/A,FALSE,"Tran";"Riqfinpro",#N/A,FALSE,"Tran"}</definedName>
    <definedName name="ggg" localSheetId="0" hidden="1">{"Riqfin97",#N/A,FALSE,"Tran";"Riqfinpro",#N/A,FALSE,"Tran"}</definedName>
    <definedName name="ggg" localSheetId="8" hidden="1">{"Riqfin97",#N/A,FALSE,"Tran";"Riqfinpro",#N/A,FALSE,"Tran"}</definedName>
    <definedName name="ggg" localSheetId="9" hidden="1">{"Riqfin97",#N/A,FALSE,"Tran";"Riqfinpro",#N/A,FALSE,"Tran"}</definedName>
    <definedName name="ggg" localSheetId="1" hidden="1">{"Riqfin97",#N/A,FALSE,"Tran";"Riqfinpro",#N/A,FALSE,"Tran"}</definedName>
    <definedName name="ggg" hidden="1">{"Riqfin97",#N/A,FALSE,"Tran";"Riqfinpro",#N/A,FALSE,"Tran"}</definedName>
    <definedName name="ggggg" localSheetId="0" hidden="1">'[34]J(Priv.Cap)'!#REF!</definedName>
    <definedName name="ggggg" localSheetId="2" hidden="1">'[34]J(Priv.Cap)'!#REF!</definedName>
    <definedName name="ggggg" hidden="1">'[34]J(Priv.Cap)'!#REF!</definedName>
    <definedName name="ggggggg" localSheetId="0">'2_pack_IFP'!ggggggg</definedName>
    <definedName name="ggggggg" localSheetId="1">'Saldo 2014'!ggggggg</definedName>
    <definedName name="ggggggg">[12]!ggggggg</definedName>
    <definedName name="GGND" localSheetId="0">#REF!</definedName>
    <definedName name="GGND" localSheetId="2">#REF!</definedName>
    <definedName name="GGND">#REF!</definedName>
    <definedName name="ggr" localSheetId="0">[32]Revenues!$A$1:$AD$58</definedName>
    <definedName name="ggr">[33]Revenues!$A$1:$AD$58</definedName>
    <definedName name="GGRG" localSheetId="0">#REF!</definedName>
    <definedName name="GGRG" localSheetId="2">#REF!</definedName>
    <definedName name="GGRG">#REF!</definedName>
    <definedName name="hhh" localSheetId="0" hidden="1">'[35]J(Priv.Cap)'!#REF!</definedName>
    <definedName name="hhh" localSheetId="2" hidden="1">'[35]J(Priv.Cap)'!#REF!</definedName>
    <definedName name="hhh" hidden="1">'[35]J(Priv.Cap)'!#REF!</definedName>
    <definedName name="hhhhhhh" localSheetId="0">'2_pack_IFP'!hhhhhhh</definedName>
    <definedName name="hhhhhhh" localSheetId="1">'Saldo 2014'!hhhhhhh</definedName>
    <definedName name="hhhhhhh">[12]!hhhhhhh</definedName>
    <definedName name="CHART" localSheetId="0">#REF!</definedName>
    <definedName name="CHART" localSheetId="2">#REF!</definedName>
    <definedName name="CHART">#REF!</definedName>
    <definedName name="CHILE" localSheetId="0">#REF!</definedName>
    <definedName name="CHILE" localSheetId="2">#REF!</definedName>
    <definedName name="CHILE">#REF!</definedName>
    <definedName name="CHK" localSheetId="0">#REF!</definedName>
    <definedName name="CHK" localSheetId="2">#REF!</definedName>
    <definedName name="CHK">#REF!</definedName>
    <definedName name="i" localSheetId="0">#REF!</definedName>
    <definedName name="i" localSheetId="2">#REF!</definedName>
    <definedName name="i">#REF!</definedName>
    <definedName name="IESS" localSheetId="0">#REF!</definedName>
    <definedName name="IESS" localSheetId="2">#REF!</definedName>
    <definedName name="IESS">#REF!</definedName>
    <definedName name="ii" localSheetId="5" hidden="1">{"Tab1",#N/A,FALSE,"P";"Tab2",#N/A,FALSE,"P"}</definedName>
    <definedName name="ii" localSheetId="6" hidden="1">{"Tab1",#N/A,FALSE,"P";"Tab2",#N/A,FALSE,"P"}</definedName>
    <definedName name="ii" localSheetId="7" hidden="1">{"Tab1",#N/A,FALSE,"P";"Tab2",#N/A,FALSE,"P"}</definedName>
    <definedName name="ii" localSheetId="0" hidden="1">{"Tab1",#N/A,FALSE,"P";"Tab2",#N/A,FALSE,"P"}</definedName>
    <definedName name="ii" localSheetId="8" hidden="1">{"Tab1",#N/A,FALSE,"P";"Tab2",#N/A,FALSE,"P"}</definedName>
    <definedName name="ii" localSheetId="9" hidden="1">{"Tab1",#N/A,FALSE,"P";"Tab2",#N/A,FALSE,"P"}</definedName>
    <definedName name="ii" localSheetId="1" hidden="1">{"Tab1",#N/A,FALSE,"P";"Tab2",#N/A,FALSE,"P"}</definedName>
    <definedName name="ii" hidden="1">{"Tab1",#N/A,FALSE,"P";"Tab2",#N/A,FALSE,"P"}</definedName>
    <definedName name="ima" localSheetId="0">#REF!</definedName>
    <definedName name="ima" localSheetId="2">#REF!</definedName>
    <definedName name="ima">#REF!</definedName>
    <definedName name="IN1_" localSheetId="0">#REF!</definedName>
    <definedName name="IN1_" localSheetId="2">#REF!</definedName>
    <definedName name="IN1_">#REF!</definedName>
    <definedName name="IN2_" localSheetId="0">#REF!</definedName>
    <definedName name="IN2_" localSheetId="2">#REF!</definedName>
    <definedName name="IN2_">#REF!</definedName>
    <definedName name="INB" localSheetId="0">[18]B!$K$6:$T$6</definedName>
    <definedName name="INB">[19]B!$K$6:$T$6</definedName>
    <definedName name="INC" localSheetId="0">[18]C!$H$6:$I$6</definedName>
    <definedName name="INC">[19]C!$H$6:$I$6</definedName>
    <definedName name="ind" localSheetId="0">#REF!</definedName>
    <definedName name="ind" localSheetId="2">#REF!</definedName>
    <definedName name="ind">#REF!</definedName>
    <definedName name="INECEL" localSheetId="0">#REF!</definedName>
    <definedName name="INECEL" localSheetId="2">#REF!</definedName>
    <definedName name="INECEL">#REF!</definedName>
    <definedName name="inflation" localSheetId="0" hidden="1">[36]TAB34!#REF!</definedName>
    <definedName name="inflation" localSheetId="2" hidden="1">[37]TAB34!#REF!</definedName>
    <definedName name="inflation" hidden="1">[37]TAB34!#REF!</definedName>
    <definedName name="INPUT_2" localSheetId="0">[1]Input!#REF!</definedName>
    <definedName name="INPUT_2" localSheetId="2">[1]Input!#REF!</definedName>
    <definedName name="INPUT_2">[1]Input!#REF!</definedName>
    <definedName name="INPUT_4" localSheetId="0">[1]Input!#REF!</definedName>
    <definedName name="INPUT_4" localSheetId="2">[1]Input!#REF!</definedName>
    <definedName name="INPUT_4">[1]Input!#REF!</definedName>
    <definedName name="jj" localSheetId="5" hidden="1">{"Riqfin97",#N/A,FALSE,"Tran";"Riqfinpro",#N/A,FALSE,"Tran"}</definedName>
    <definedName name="jj" localSheetId="6" hidden="1">{"Riqfin97",#N/A,FALSE,"Tran";"Riqfinpro",#N/A,FALSE,"Tran"}</definedName>
    <definedName name="jj" localSheetId="7" hidden="1">{"Riqfin97",#N/A,FALSE,"Tran";"Riqfinpro",#N/A,FALSE,"Tran"}</definedName>
    <definedName name="jj" localSheetId="0" hidden="1">{"Riqfin97",#N/A,FALSE,"Tran";"Riqfinpro",#N/A,FALSE,"Tran"}</definedName>
    <definedName name="jj" localSheetId="8" hidden="1">{"Riqfin97",#N/A,FALSE,"Tran";"Riqfinpro",#N/A,FALSE,"Tran"}</definedName>
    <definedName name="jj" localSheetId="9" hidden="1">{"Riqfin97",#N/A,FALSE,"Tran";"Riqfinpro",#N/A,FALSE,"Tran"}</definedName>
    <definedName name="jj" localSheetId="1" hidden="1">{"Riqfin97",#N/A,FALSE,"Tran";"Riqfinpro",#N/A,FALSE,"Tran"}</definedName>
    <definedName name="jj" hidden="1">{"Riqfin97",#N/A,FALSE,"Tran";"Riqfinpro",#N/A,FALSE,"Tran"}</definedName>
    <definedName name="jjj" localSheetId="0" hidden="1">[38]M!#REF!</definedName>
    <definedName name="jjj" localSheetId="2" hidden="1">[38]M!#REF!</definedName>
    <definedName name="jjj" hidden="1">[38]M!#REF!</definedName>
    <definedName name="jjjjjj" localSheetId="0" hidden="1">'[34]J(Priv.Cap)'!#REF!</definedName>
    <definedName name="jjjjjj" localSheetId="2" hidden="1">'[34]J(Priv.Cap)'!#REF!</definedName>
    <definedName name="jjjjjj" hidden="1">'[34]J(Priv.Cap)'!#REF!</definedName>
    <definedName name="kk" localSheetId="5" hidden="1">{"Tab1",#N/A,FALSE,"P";"Tab2",#N/A,FALSE,"P"}</definedName>
    <definedName name="kk" localSheetId="6" hidden="1">{"Tab1",#N/A,FALSE,"P";"Tab2",#N/A,FALSE,"P"}</definedName>
    <definedName name="kk" localSheetId="7" hidden="1">{"Tab1",#N/A,FALSE,"P";"Tab2",#N/A,FALSE,"P"}</definedName>
    <definedName name="kk" localSheetId="0" hidden="1">{"Tab1",#N/A,FALSE,"P";"Tab2",#N/A,FALSE,"P"}</definedName>
    <definedName name="kk" localSheetId="8" hidden="1">{"Tab1",#N/A,FALSE,"P";"Tab2",#N/A,FALSE,"P"}</definedName>
    <definedName name="kk" localSheetId="9" hidden="1">{"Tab1",#N/A,FALSE,"P";"Tab2",#N/A,FALSE,"P"}</definedName>
    <definedName name="kk" localSheetId="1" hidden="1">{"Tab1",#N/A,FALSE,"P";"Tab2",#N/A,FALSE,"P"}</definedName>
    <definedName name="kk" hidden="1">{"Tab1",#N/A,FALSE,"P";"Tab2",#N/A,FALSE,"P"}</definedName>
    <definedName name="kkk" localSheetId="5" hidden="1">{"Tab1",#N/A,FALSE,"P";"Tab2",#N/A,FALSE,"P"}</definedName>
    <definedName name="kkk" localSheetId="6" hidden="1">{"Tab1",#N/A,FALSE,"P";"Tab2",#N/A,FALSE,"P"}</definedName>
    <definedName name="kkk" localSheetId="7" hidden="1">{"Tab1",#N/A,FALSE,"P";"Tab2",#N/A,FALSE,"P"}</definedName>
    <definedName name="kkk" localSheetId="0" hidden="1">{"Tab1",#N/A,FALSE,"P";"Tab2",#N/A,FALSE,"P"}</definedName>
    <definedName name="kkk" localSheetId="8" hidden="1">{"Tab1",#N/A,FALSE,"P";"Tab2",#N/A,FALSE,"P"}</definedName>
    <definedName name="kkk" localSheetId="9" hidden="1">{"Tab1",#N/A,FALSE,"P";"Tab2",#N/A,FALSE,"P"}</definedName>
    <definedName name="kkk" localSheetId="1" hidden="1">{"Tab1",#N/A,FALSE,"P";"Tab2",#N/A,FALSE,"P"}</definedName>
    <definedName name="kkk" hidden="1">{"Tab1",#N/A,FALSE,"P";"Tab2",#N/A,FALSE,"P"}</definedName>
    <definedName name="kkkk" localSheetId="0" hidden="1">[39]M!#REF!</definedName>
    <definedName name="kkkk" localSheetId="2" hidden="1">[39]M!#REF!</definedName>
    <definedName name="kkkk" hidden="1">[39]M!#REF!</definedName>
    <definedName name="Konto" localSheetId="0">#REF!</definedName>
    <definedName name="Konto" localSheetId="2">#REF!</definedName>
    <definedName name="Konto">#REF!</definedName>
    <definedName name="kumul1" localSheetId="0">#REF!</definedName>
    <definedName name="kumul1" localSheetId="2">#REF!</definedName>
    <definedName name="kumul1">#REF!</definedName>
    <definedName name="kumul2" localSheetId="0">#REF!</definedName>
    <definedName name="kumul2" localSheetId="2">#REF!</definedName>
    <definedName name="kumul2">#REF!</definedName>
    <definedName name="kvart1" localSheetId="0">#REF!</definedName>
    <definedName name="kvart1" localSheetId="2">#REF!</definedName>
    <definedName name="kvart1">#REF!</definedName>
    <definedName name="kvart2" localSheetId="0">#REF!</definedName>
    <definedName name="kvart2" localSheetId="2">#REF!</definedName>
    <definedName name="kvart2">#REF!</definedName>
    <definedName name="kvart3" localSheetId="0">#REF!</definedName>
    <definedName name="kvart3" localSheetId="2">#REF!</definedName>
    <definedName name="kvart3">#REF!</definedName>
    <definedName name="kvart4" localSheetId="0">#REF!</definedName>
    <definedName name="kvart4" localSheetId="2">#REF!</definedName>
    <definedName name="kvart4">#REF!</definedName>
    <definedName name="ll" localSheetId="5" hidden="1">{"Tab1",#N/A,FALSE,"P";"Tab2",#N/A,FALSE,"P"}</definedName>
    <definedName name="ll" localSheetId="6" hidden="1">{"Tab1",#N/A,FALSE,"P";"Tab2",#N/A,FALSE,"P"}</definedName>
    <definedName name="ll" localSheetId="7" hidden="1">{"Tab1",#N/A,FALSE,"P";"Tab2",#N/A,FALSE,"P"}</definedName>
    <definedName name="ll" localSheetId="0" hidden="1">{"Tab1",#N/A,FALSE,"P";"Tab2",#N/A,FALSE,"P"}</definedName>
    <definedName name="ll" localSheetId="8" hidden="1">{"Tab1",#N/A,FALSE,"P";"Tab2",#N/A,FALSE,"P"}</definedName>
    <definedName name="ll" localSheetId="9" hidden="1">{"Tab1",#N/A,FALSE,"P";"Tab2",#N/A,FALSE,"P"}</definedName>
    <definedName name="ll" localSheetId="1" hidden="1">{"Tab1",#N/A,FALSE,"P";"Tab2",#N/A,FALSE,"P"}</definedName>
    <definedName name="ll" hidden="1">{"Tab1",#N/A,FALSE,"P";"Tab2",#N/A,FALSE,"P"}</definedName>
    <definedName name="lll" localSheetId="5" hidden="1">{"Riqfin97",#N/A,FALSE,"Tran";"Riqfinpro",#N/A,FALSE,"Tran"}</definedName>
    <definedName name="lll" localSheetId="6" hidden="1">{"Riqfin97",#N/A,FALSE,"Tran";"Riqfinpro",#N/A,FALSE,"Tran"}</definedName>
    <definedName name="lll" localSheetId="7" hidden="1">{"Riqfin97",#N/A,FALSE,"Tran";"Riqfinpro",#N/A,FALSE,"Tran"}</definedName>
    <definedName name="lll" localSheetId="0" hidden="1">{"Riqfin97",#N/A,FALSE,"Tran";"Riqfinpro",#N/A,FALSE,"Tran"}</definedName>
    <definedName name="lll" localSheetId="8" hidden="1">{"Riqfin97",#N/A,FALSE,"Tran";"Riqfinpro",#N/A,FALSE,"Tran"}</definedName>
    <definedName name="lll" localSheetId="9" hidden="1">{"Riqfin97",#N/A,FALSE,"Tran";"Riqfinpro",#N/A,FALSE,"Tran"}</definedName>
    <definedName name="lll" localSheetId="1" hidden="1">{"Riqfin97",#N/A,FALSE,"Tran";"Riqfinpro",#N/A,FALSE,"Tran"}</definedName>
    <definedName name="lll" hidden="1">{"Riqfin97",#N/A,FALSE,"Tran";"Riqfinpro",#N/A,FALSE,"Tran"}</definedName>
    <definedName name="llll" localSheetId="0" hidden="1">[38]M!#REF!</definedName>
    <definedName name="llll" localSheetId="2" hidden="1">[38]M!#REF!</definedName>
    <definedName name="llll" hidden="1">[38]M!#REF!</definedName>
    <definedName name="ls" localSheetId="0">[29]LS!$A$1:$E$65536</definedName>
    <definedName name="ls">[29]LS!$A:$E</definedName>
    <definedName name="LUR">#N/A</definedName>
    <definedName name="Malaysia" localSheetId="0">#REF!</definedName>
    <definedName name="Malaysia" localSheetId="2">#REF!</definedName>
    <definedName name="Malaysia">#REF!</definedName>
    <definedName name="MCV">#N/A</definedName>
    <definedName name="MCV_B">#N/A</definedName>
    <definedName name="MCV_B1" localSheetId="0">'[16]WEO-BOP'!#REF!</definedName>
    <definedName name="MCV_B1" localSheetId="2">'[16]WEO-BOP'!#REF!</definedName>
    <definedName name="MCV_B1">'[16]WEO-BOP'!#REF!</definedName>
    <definedName name="MCV_D">#N/A</definedName>
    <definedName name="MCV_N">#N/A</definedName>
    <definedName name="MCV_T">#N/A</definedName>
    <definedName name="MENORES" localSheetId="0">#REF!</definedName>
    <definedName name="MENORES" localSheetId="2">#REF!</definedName>
    <definedName name="MENORES">#REF!</definedName>
    <definedName name="mesec1" localSheetId="0">#REF!</definedName>
    <definedName name="mesec1" localSheetId="2">#REF!</definedName>
    <definedName name="mesec1">#REF!</definedName>
    <definedName name="mesec2" localSheetId="0">#REF!</definedName>
    <definedName name="mesec2" localSheetId="2">#REF!</definedName>
    <definedName name="mesec2">#REF!</definedName>
    <definedName name="mf" localSheetId="5" hidden="1">{"Tab1",#N/A,FALSE,"P";"Tab2",#N/A,FALSE,"P"}</definedName>
    <definedName name="mf" localSheetId="6" hidden="1">{"Tab1",#N/A,FALSE,"P";"Tab2",#N/A,FALSE,"P"}</definedName>
    <definedName name="mf" localSheetId="7" hidden="1">{"Tab1",#N/A,FALSE,"P";"Tab2",#N/A,FALSE,"P"}</definedName>
    <definedName name="mf" localSheetId="0" hidden="1">{"Tab1",#N/A,FALSE,"P";"Tab2",#N/A,FALSE,"P"}</definedName>
    <definedName name="mf" localSheetId="8" hidden="1">{"Tab1",#N/A,FALSE,"P";"Tab2",#N/A,FALSE,"P"}</definedName>
    <definedName name="mf" localSheetId="9" hidden="1">{"Tab1",#N/A,FALSE,"P";"Tab2",#N/A,FALSE,"P"}</definedName>
    <definedName name="mf" localSheetId="1" hidden="1">{"Tab1",#N/A,FALSE,"P";"Tab2",#N/A,FALSE,"P"}</definedName>
    <definedName name="mf" hidden="1">{"Tab1",#N/A,FALSE,"P";"Tab2",#N/A,FALSE,"P"}</definedName>
    <definedName name="MFISCAL" localSheetId="0">'[3]Annual Raw Data'!#REF!</definedName>
    <definedName name="MFISCAL" localSheetId="2">'[3]Annual Raw Data'!#REF!</definedName>
    <definedName name="MFISCAL">'[3]Annual Raw Data'!#REF!</definedName>
    <definedName name="mflowsa" localSheetId="0">[10]!mflowsa</definedName>
    <definedName name="mflowsa" localSheetId="10">[10]!mflowsa</definedName>
    <definedName name="mflowsa" localSheetId="13">[10]!mflowsa</definedName>
    <definedName name="mflowsa" localSheetId="2">[10]!mflowsa</definedName>
    <definedName name="mflowsa">[10]!mflowsa</definedName>
    <definedName name="mflowsq" localSheetId="0">[10]!mflowsq</definedName>
    <definedName name="mflowsq" localSheetId="10">[10]!mflowsq</definedName>
    <definedName name="mflowsq" localSheetId="13">[10]!mflowsq</definedName>
    <definedName name="mflowsq" localSheetId="2">[10]!mflowsq</definedName>
    <definedName name="mflowsq">[10]!mflowsq</definedName>
    <definedName name="MICRO" localSheetId="0">#REF!</definedName>
    <definedName name="MICRO" localSheetId="2">#REF!</definedName>
    <definedName name="MICRO">#REF!</definedName>
    <definedName name="MISC3" localSheetId="0">#REF!</definedName>
    <definedName name="MISC3" localSheetId="2">#REF!</definedName>
    <definedName name="MISC3">#REF!</definedName>
    <definedName name="MISC4" localSheetId="0">[1]OUTPUT!#REF!</definedName>
    <definedName name="MISC4" localSheetId="2">[1]OUTPUT!#REF!</definedName>
    <definedName name="MISC4">[1]OUTPUT!#REF!</definedName>
    <definedName name="mmm" localSheetId="5" hidden="1">{"Riqfin97",#N/A,FALSE,"Tran";"Riqfinpro",#N/A,FALSE,"Tran"}</definedName>
    <definedName name="mmm" localSheetId="6" hidden="1">{"Riqfin97",#N/A,FALSE,"Tran";"Riqfinpro",#N/A,FALSE,"Tran"}</definedName>
    <definedName name="mmm" localSheetId="7" hidden="1">{"Riqfin97",#N/A,FALSE,"Tran";"Riqfinpro",#N/A,FALSE,"Tran"}</definedName>
    <definedName name="mmm" localSheetId="0" hidden="1">{"Riqfin97",#N/A,FALSE,"Tran";"Riqfinpro",#N/A,FALSE,"Tran"}</definedName>
    <definedName name="mmm" localSheetId="8" hidden="1">{"Riqfin97",#N/A,FALSE,"Tran";"Riqfinpro",#N/A,FALSE,"Tran"}</definedName>
    <definedName name="mmm" localSheetId="9" hidden="1">{"Riqfin97",#N/A,FALSE,"Tran";"Riqfinpro",#N/A,FALSE,"Tran"}</definedName>
    <definedName name="mmm" localSheetId="1" hidden="1">{"Riqfin97",#N/A,FALSE,"Tran";"Riqfinpro",#N/A,FALSE,"Tran"}</definedName>
    <definedName name="mmm" hidden="1">{"Riqfin97",#N/A,FALSE,"Tran";"Riqfinpro",#N/A,FALSE,"Tran"}</definedName>
    <definedName name="mmmm" localSheetId="5" hidden="1">{"Tab1",#N/A,FALSE,"P";"Tab2",#N/A,FALSE,"P"}</definedName>
    <definedName name="mmmm" localSheetId="6" hidden="1">{"Tab1",#N/A,FALSE,"P";"Tab2",#N/A,FALSE,"P"}</definedName>
    <definedName name="mmmm" localSheetId="7" hidden="1">{"Tab1",#N/A,FALSE,"P";"Tab2",#N/A,FALSE,"P"}</definedName>
    <definedName name="mmmm" localSheetId="0" hidden="1">{"Tab1",#N/A,FALSE,"P";"Tab2",#N/A,FALSE,"P"}</definedName>
    <definedName name="mmmm" localSheetId="8" hidden="1">{"Tab1",#N/A,FALSE,"P";"Tab2",#N/A,FALSE,"P"}</definedName>
    <definedName name="mmmm" localSheetId="9" hidden="1">{"Tab1",#N/A,FALSE,"P";"Tab2",#N/A,FALSE,"P"}</definedName>
    <definedName name="mmmm" localSheetId="1" hidden="1">{"Tab1",#N/A,FALSE,"P";"Tab2",#N/A,FALSE,"P"}</definedName>
    <definedName name="mmmm" hidden="1">{"Tab1",#N/A,FALSE,"P";"Tab2",#N/A,FALSE,"P"}</definedName>
    <definedName name="MON_SM" localSheetId="0">#REF!</definedName>
    <definedName name="MON_SM" localSheetId="2">#REF!</definedName>
    <definedName name="MON_SM">#REF!</definedName>
    <definedName name="MONF_SM" localSheetId="0">#REF!</definedName>
    <definedName name="MONF_SM" localSheetId="2">#REF!</definedName>
    <definedName name="MONF_SM">#REF!</definedName>
    <definedName name="MONTH" localSheetId="0">[5]REER!$D$140:$E$199</definedName>
    <definedName name="MONTH">[6]REER!$D$140:$E$199</definedName>
    <definedName name="mstocksa" localSheetId="0">[10]!mstocksa</definedName>
    <definedName name="mstocksa" localSheetId="10">[10]!mstocksa</definedName>
    <definedName name="mstocksa" localSheetId="13">[10]!mstocksa</definedName>
    <definedName name="mstocksa" localSheetId="2">[10]!mstocksa</definedName>
    <definedName name="mstocksa">[10]!mstocksa</definedName>
    <definedName name="mstocksq" localSheetId="0">[10]!mstocksq</definedName>
    <definedName name="mstocksq" localSheetId="10">[10]!mstocksq</definedName>
    <definedName name="mstocksq" localSheetId="13">[10]!mstocksq</definedName>
    <definedName name="mstocksq" localSheetId="2">[10]!mstocksq</definedName>
    <definedName name="mstocksq">[10]!mstocksq</definedName>
    <definedName name="Municipios" localSheetId="0">#REF!</definedName>
    <definedName name="Municipios" localSheetId="2">#REF!</definedName>
    <definedName name="Municipios">#REF!</definedName>
    <definedName name="NACTCURRENT" localSheetId="0">#REF!</definedName>
    <definedName name="NACTCURRENT" localSheetId="2">#REF!</definedName>
    <definedName name="NACTCURRENT">#REF!</definedName>
    <definedName name="nam1out" localSheetId="0">#REF!</definedName>
    <definedName name="nam1out" localSheetId="2">#REF!</definedName>
    <definedName name="nam1out">#REF!</definedName>
    <definedName name="nam2in" localSheetId="0">#REF!</definedName>
    <definedName name="nam2in" localSheetId="2">#REF!</definedName>
    <definedName name="nam2in">#REF!</definedName>
    <definedName name="nam2out" localSheetId="0">#REF!</definedName>
    <definedName name="nam2out" localSheetId="2">#REF!</definedName>
    <definedName name="nam2out">#REF!</definedName>
    <definedName name="NAMB" localSheetId="0">[5]REER!$AY$143:$BB$143</definedName>
    <definedName name="NAMB">[6]REER!$AY$143:$BB$143</definedName>
    <definedName name="namcr" localSheetId="0">'[2]Tab ann curr'!#REF!</definedName>
    <definedName name="namcr" localSheetId="2">'[2]Tab ann curr'!#REF!</definedName>
    <definedName name="namcr">'[2]Tab ann curr'!#REF!</definedName>
    <definedName name="namcs" localSheetId="0">'[2]Tab ann cst'!#REF!</definedName>
    <definedName name="namcs" localSheetId="2">'[2]Tab ann cst'!#REF!</definedName>
    <definedName name="namcs">'[2]Tab ann cst'!#REF!</definedName>
    <definedName name="name_AD">[23]Sheet1!$A$20</definedName>
    <definedName name="name_EXP">[23]Sheet1!$N$54:$N$71</definedName>
    <definedName name="name_FISC" localSheetId="0">#REF!</definedName>
    <definedName name="name_FISC" localSheetId="2">#REF!</definedName>
    <definedName name="name_FISC">#REF!</definedName>
    <definedName name="nameIntLiq" localSheetId="0">#REF!</definedName>
    <definedName name="nameIntLiq" localSheetId="2">#REF!</definedName>
    <definedName name="nameIntLiq">#REF!</definedName>
    <definedName name="nameMoney" localSheetId="0">#REF!</definedName>
    <definedName name="nameMoney" localSheetId="2">#REF!</definedName>
    <definedName name="nameMoney">#REF!</definedName>
    <definedName name="nameRATES" localSheetId="0">#REF!</definedName>
    <definedName name="nameRATES" localSheetId="2">#REF!</definedName>
    <definedName name="nameRATES">#REF!</definedName>
    <definedName name="nameRAWQ" localSheetId="0">'[24]Raw Data'!#REF!</definedName>
    <definedName name="nameRAWQ" localSheetId="2">'[24]Raw Data'!#REF!</definedName>
    <definedName name="nameRAWQ">'[24]Raw Data'!#REF!</definedName>
    <definedName name="nameReal" localSheetId="0">#REF!</definedName>
    <definedName name="nameReal" localSheetId="2">#REF!</definedName>
    <definedName name="nameReal">#REF!</definedName>
    <definedName name="names" localSheetId="0">#REF!</definedName>
    <definedName name="names" localSheetId="2">#REF!</definedName>
    <definedName name="names">#REF!</definedName>
    <definedName name="NAMES_fidr_r" localSheetId="0">[21]monthly!#REF!</definedName>
    <definedName name="NAMES_fidr_r" localSheetId="2">[22]monthly!#REF!</definedName>
    <definedName name="NAMES_fidr_r">[22]monthly!#REF!</definedName>
    <definedName name="names_figb_r" localSheetId="0">[21]monthly!#REF!</definedName>
    <definedName name="names_figb_r" localSheetId="2">[22]monthly!#REF!</definedName>
    <definedName name="names_figb_r">[22]monthly!#REF!</definedName>
    <definedName name="names_w" localSheetId="0">#REF!</definedName>
    <definedName name="names_w" localSheetId="2">#REF!</definedName>
    <definedName name="names_w">#REF!</definedName>
    <definedName name="names1in" localSheetId="0">#REF!</definedName>
    <definedName name="names1in" localSheetId="2">#REF!</definedName>
    <definedName name="names1in">#REF!</definedName>
    <definedName name="NAMESB" localSheetId="0">#REF!</definedName>
    <definedName name="NAMESB" localSheetId="2">#REF!</definedName>
    <definedName name="NAMESB">#REF!</definedName>
    <definedName name="namesc" localSheetId="0">#REF!</definedName>
    <definedName name="namesc" localSheetId="2">#REF!</definedName>
    <definedName name="namesc">#REF!</definedName>
    <definedName name="NAMESG" localSheetId="0">#REF!</definedName>
    <definedName name="NAMESG" localSheetId="2">#REF!</definedName>
    <definedName name="NAMESG">#REF!</definedName>
    <definedName name="namesm" localSheetId="0">#REF!</definedName>
    <definedName name="namesm" localSheetId="2">#REF!</definedName>
    <definedName name="namesm">#REF!</definedName>
    <definedName name="NAMESQ" localSheetId="0">#REF!</definedName>
    <definedName name="NAMESQ" localSheetId="2">#REF!</definedName>
    <definedName name="NAMESQ">#REF!</definedName>
    <definedName name="namesr" localSheetId="0">#REF!</definedName>
    <definedName name="namesr" localSheetId="2">#REF!</definedName>
    <definedName name="namesr">#REF!</definedName>
    <definedName name="namestran" localSheetId="0">[18]transfer!$C$1:$O$1</definedName>
    <definedName name="namestran">[19]transfer!$C$1:$O$1</definedName>
    <definedName name="namgdp" localSheetId="0">#REF!</definedName>
    <definedName name="namgdp" localSheetId="2">#REF!</definedName>
    <definedName name="namgdp">#REF!</definedName>
    <definedName name="NAMIN" localSheetId="0">#REF!</definedName>
    <definedName name="NAMIN" localSheetId="2">#REF!</definedName>
    <definedName name="NAMIN">#REF!</definedName>
    <definedName name="namin1" localSheetId="0">[5]REER!$F$1:$BP$1</definedName>
    <definedName name="namin1">[6]REER!$F$1:$BP$1</definedName>
    <definedName name="namin2" localSheetId="0">[5]REER!$F$138:$AA$138</definedName>
    <definedName name="namin2">[6]REER!$F$138:$AA$138</definedName>
    <definedName name="namind" localSheetId="0">'[2]work Q real'!#REF!</definedName>
    <definedName name="namind" localSheetId="2">'[2]work Q real'!#REF!</definedName>
    <definedName name="namind">'[2]work Q real'!#REF!</definedName>
    <definedName name="naminm" localSheetId="0">#REF!</definedName>
    <definedName name="naminm" localSheetId="2">#REF!</definedName>
    <definedName name="naminm">#REF!</definedName>
    <definedName name="naminq" localSheetId="0">#REF!</definedName>
    <definedName name="naminq" localSheetId="2">#REF!</definedName>
    <definedName name="naminq">#REF!</definedName>
    <definedName name="namm" localSheetId="0">#REF!</definedName>
    <definedName name="namm" localSheetId="2">#REF!</definedName>
    <definedName name="namm">#REF!</definedName>
    <definedName name="NAMOUT" localSheetId="0">#REF!</definedName>
    <definedName name="NAMOUT" localSheetId="2">#REF!</definedName>
    <definedName name="NAMOUT">#REF!</definedName>
    <definedName name="namout1" localSheetId="0">[5]REER!$F$2:$AA$2</definedName>
    <definedName name="namout1">[6]REER!$F$2:$AA$2</definedName>
    <definedName name="namoutm" localSheetId="0">#REF!</definedName>
    <definedName name="namoutm" localSheetId="2">#REF!</definedName>
    <definedName name="namoutm">#REF!</definedName>
    <definedName name="namoutq" localSheetId="0">#REF!</definedName>
    <definedName name="namoutq" localSheetId="2">#REF!</definedName>
    <definedName name="namoutq">#REF!</definedName>
    <definedName name="namprofit" localSheetId="0">[5]C!$O$1:$Z$1</definedName>
    <definedName name="namprofit">[6]C!$O$1:$Z$1</definedName>
    <definedName name="namq" localSheetId="0">#REF!</definedName>
    <definedName name="namq" localSheetId="2">#REF!</definedName>
    <definedName name="namq">#REF!</definedName>
    <definedName name="namq1" localSheetId="0">#REF!</definedName>
    <definedName name="namq1" localSheetId="2">#REF!</definedName>
    <definedName name="namq1">#REF!</definedName>
    <definedName name="namq2" localSheetId="0">#REF!</definedName>
    <definedName name="namq2" localSheetId="2">#REF!</definedName>
    <definedName name="namq2">#REF!</definedName>
    <definedName name="namreer" localSheetId="0">[5]REER!$AY$143:$BF$143</definedName>
    <definedName name="namreer">[6]REER!$AY$143:$BF$143</definedName>
    <definedName name="namsgdp" localSheetId="0">#REF!</definedName>
    <definedName name="namsgdp" localSheetId="2">#REF!</definedName>
    <definedName name="namsgdp">#REF!</definedName>
    <definedName name="namtin" localSheetId="0">#REF!</definedName>
    <definedName name="namtin" localSheetId="2">#REF!</definedName>
    <definedName name="namtin">#REF!</definedName>
    <definedName name="namtout" localSheetId="0">#REF!</definedName>
    <definedName name="namtout" localSheetId="2">#REF!</definedName>
    <definedName name="namtout">#REF!</definedName>
    <definedName name="namulc" localSheetId="0">[5]REER!$BI$1:$BP$1</definedName>
    <definedName name="namulc">[6]REER!$BI$1:$BP$1</definedName>
    <definedName name="_xlnm.Print_Titles" localSheetId="0">#REF!,#REF!</definedName>
    <definedName name="_xlnm.Print_Titles" localSheetId="2">#REF!,#REF!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EER" localSheetId="0">[5]REER!$AY$144:$AY$206</definedName>
    <definedName name="NEER">[6]REER!$AY$144:$AY$206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 localSheetId="0">#REF!</definedName>
    <definedName name="NGDPA" localSheetId="2">#REF!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localSheetId="5" hidden="1">{"Riqfin97",#N/A,FALSE,"Tran";"Riqfinpro",#N/A,FALSE,"Tran"}</definedName>
    <definedName name="nn" localSheetId="6" hidden="1">{"Riqfin97",#N/A,FALSE,"Tran";"Riqfinpro",#N/A,FALSE,"Tran"}</definedName>
    <definedName name="nn" localSheetId="7" hidden="1">{"Riqfin97",#N/A,FALSE,"Tran";"Riqfinpro",#N/A,FALSE,"Tran"}</definedName>
    <definedName name="nn" localSheetId="0" hidden="1">{"Riqfin97",#N/A,FALSE,"Tran";"Riqfinpro",#N/A,FALSE,"Tran"}</definedName>
    <definedName name="nn" localSheetId="8" hidden="1">{"Riqfin97",#N/A,FALSE,"Tran";"Riqfinpro",#N/A,FALSE,"Tran"}</definedName>
    <definedName name="nn" localSheetId="9" hidden="1">{"Riqfin97",#N/A,FALSE,"Tran";"Riqfinpro",#N/A,FALSE,"Tran"}</definedName>
    <definedName name="nn" localSheetId="1" hidden="1">{"Riqfin97",#N/A,FALSE,"Tran";"Riqfinpro",#N/A,FALSE,"Tran"}</definedName>
    <definedName name="nn" hidden="1">{"Riqfin97",#N/A,FALSE,"Tran";"Riqfinpro",#N/A,FALSE,"Tran"}</definedName>
    <definedName name="nnn" localSheetId="5" hidden="1">{"Tab1",#N/A,FALSE,"P";"Tab2",#N/A,FALSE,"P"}</definedName>
    <definedName name="nnn" localSheetId="6" hidden="1">{"Tab1",#N/A,FALSE,"P";"Tab2",#N/A,FALSE,"P"}</definedName>
    <definedName name="nnn" localSheetId="7" hidden="1">{"Tab1",#N/A,FALSE,"P";"Tab2",#N/A,FALSE,"P"}</definedName>
    <definedName name="nnn" localSheetId="0" hidden="1">{"Tab1",#N/A,FALSE,"P";"Tab2",#N/A,FALSE,"P"}</definedName>
    <definedName name="nnn" localSheetId="8" hidden="1">{"Tab1",#N/A,FALSE,"P";"Tab2",#N/A,FALSE,"P"}</definedName>
    <definedName name="nnn" localSheetId="9" hidden="1">{"Tab1",#N/A,FALSE,"P";"Tab2",#N/A,FALSE,"P"}</definedName>
    <definedName name="nnn" localSheetId="1" hidden="1">{"Tab1",#N/A,FALSE,"P";"Tab2",#N/A,FALSE,"P"}</definedName>
    <definedName name="nnn" hidden="1">{"Tab1",#N/A,FALSE,"P";"Tab2",#N/A,FALSE,"P"}</definedName>
    <definedName name="NOMINAL" localSheetId="0">#REF!</definedName>
    <definedName name="NOMINAL" localSheetId="2">#REF!</definedName>
    <definedName name="NOMINAL">#REF!</definedName>
    <definedName name="NTDD_RG" localSheetId="0">'2_pack_IFP'!NTDD_RG</definedName>
    <definedName name="NTDD_RG" localSheetId="1">'Saldo 2014'!NTDD_RG</definedName>
    <definedName name="NTDD_RG">[12]!NTDD_RG</definedName>
    <definedName name="NX">#N/A</definedName>
    <definedName name="NX_R">#N/A</definedName>
    <definedName name="NXG_RG">#N/A</definedName>
    <definedName name="obce">'[40]NOVA legislativa'!$M$2</definedName>
    <definedName name="_xlnm.Print_Area" localSheetId="1">'Saldo 2014'!$P$2:$Q$30</definedName>
    <definedName name="_xlnm.Print_Area">#N/A</definedName>
    <definedName name="Odh" localSheetId="0">#REF!</definedName>
    <definedName name="Odh" localSheetId="2">#REF!</definedName>
    <definedName name="Odh">#REF!</definedName>
    <definedName name="oo" localSheetId="5" hidden="1">{"Riqfin97",#N/A,FALSE,"Tran";"Riqfinpro",#N/A,FALSE,"Tran"}</definedName>
    <definedName name="oo" localSheetId="6" hidden="1">{"Riqfin97",#N/A,FALSE,"Tran";"Riqfinpro",#N/A,FALSE,"Tran"}</definedName>
    <definedName name="oo" localSheetId="7" hidden="1">{"Riqfin97",#N/A,FALSE,"Tran";"Riqfinpro",#N/A,FALSE,"Tran"}</definedName>
    <definedName name="oo" localSheetId="0" hidden="1">{"Riqfin97",#N/A,FALSE,"Tran";"Riqfinpro",#N/A,FALSE,"Tran"}</definedName>
    <definedName name="oo" localSheetId="8" hidden="1">{"Riqfin97",#N/A,FALSE,"Tran";"Riqfinpro",#N/A,FALSE,"Tran"}</definedName>
    <definedName name="oo" localSheetId="9" hidden="1">{"Riqfin97",#N/A,FALSE,"Tran";"Riqfinpro",#N/A,FALSE,"Tran"}</definedName>
    <definedName name="oo" localSheetId="1" hidden="1">{"Riqfin97",#N/A,FALSE,"Tran";"Riqfinpro",#N/A,FALSE,"Tran"}</definedName>
    <definedName name="oo" hidden="1">{"Riqfin97",#N/A,FALSE,"Tran";"Riqfinpro",#N/A,FALSE,"Tran"}</definedName>
    <definedName name="ooo" localSheetId="5" hidden="1">{"Tab1",#N/A,FALSE,"P";"Tab2",#N/A,FALSE,"P"}</definedName>
    <definedName name="ooo" localSheetId="6" hidden="1">{"Tab1",#N/A,FALSE,"P";"Tab2",#N/A,FALSE,"P"}</definedName>
    <definedName name="ooo" localSheetId="7" hidden="1">{"Tab1",#N/A,FALSE,"P";"Tab2",#N/A,FALSE,"P"}</definedName>
    <definedName name="ooo" localSheetId="0" hidden="1">{"Tab1",#N/A,FALSE,"P";"Tab2",#N/A,FALSE,"P"}</definedName>
    <definedName name="ooo" localSheetId="8" hidden="1">{"Tab1",#N/A,FALSE,"P";"Tab2",#N/A,FALSE,"P"}</definedName>
    <definedName name="ooo" localSheetId="9" hidden="1">{"Tab1",#N/A,FALSE,"P";"Tab2",#N/A,FALSE,"P"}</definedName>
    <definedName name="ooo" localSheetId="1" hidden="1">{"Tab1",#N/A,FALSE,"P";"Tab2",#N/A,FALSE,"P"}</definedName>
    <definedName name="ooo" hidden="1">{"Tab1",#N/A,FALSE,"P";"Tab2",#N/A,FALSE,"P"}</definedName>
    <definedName name="OS2015_new">#REF!</definedName>
    <definedName name="other" localSheetId="0">#REF!</definedName>
    <definedName name="other" localSheetId="2">#REF!</definedName>
    <definedName name="other">#REF!</definedName>
    <definedName name="Otras_Residuales" localSheetId="0">#REF!</definedName>
    <definedName name="Otras_Residuales" localSheetId="2">#REF!</definedName>
    <definedName name="Otras_Residuales">#REF!</definedName>
    <definedName name="out">[41]output!$A$3:$P$128</definedName>
    <definedName name="OUTB" localSheetId="0">[18]B!$D$6:$H$6</definedName>
    <definedName name="OUTB">[19]B!$D$6:$H$6</definedName>
    <definedName name="outc" localSheetId="0">[18]C!$C$6:$D$6</definedName>
    <definedName name="outc">[19]C!$C$6:$D$6</definedName>
    <definedName name="output" localSheetId="0">#REF!</definedName>
    <definedName name="output" localSheetId="2">#REF!</definedName>
    <definedName name="output">#REF!</definedName>
    <definedName name="output_projections">[42]projections!$A$3:$R$108</definedName>
    <definedName name="output1">[15]output!$A$1:$J$122</definedName>
    <definedName name="p" localSheetId="5" hidden="1">{"Riqfin97",#N/A,FALSE,"Tran";"Riqfinpro",#N/A,FALSE,"Tran"}</definedName>
    <definedName name="p" localSheetId="6" hidden="1">{"Riqfin97",#N/A,FALSE,"Tran";"Riqfinpro",#N/A,FALSE,"Tran"}</definedName>
    <definedName name="p" localSheetId="7" hidden="1">{"Riqfin97",#N/A,FALSE,"Tran";"Riqfinpro",#N/A,FALSE,"Tran"}</definedName>
    <definedName name="p" localSheetId="0" hidden="1">{"Riqfin97",#N/A,FALSE,"Tran";"Riqfinpro",#N/A,FALSE,"Tran"}</definedName>
    <definedName name="p" localSheetId="8" hidden="1">{"Riqfin97",#N/A,FALSE,"Tran";"Riqfinpro",#N/A,FALSE,"Tran"}</definedName>
    <definedName name="p" localSheetId="9" hidden="1">{"Riqfin97",#N/A,FALSE,"Tran";"Riqfinpro",#N/A,FALSE,"Tran"}</definedName>
    <definedName name="p" localSheetId="1" hidden="1">{"Riqfin97",#N/A,FALSE,"Tran";"Riqfinpro",#N/A,FALSE,"Tran"}</definedName>
    <definedName name="p" hidden="1">{"Riqfin97",#N/A,FALSE,"Tran";"Riqfinpro",#N/A,FALSE,"Tran"}</definedName>
    <definedName name="Page_4" localSheetId="0">#REF!</definedName>
    <definedName name="Page_4" localSheetId="2">#REF!</definedName>
    <definedName name="Page_4">#REF!</definedName>
    <definedName name="page2" localSheetId="0">#REF!</definedName>
    <definedName name="page2" localSheetId="2">#REF!</definedName>
    <definedName name="page2">#REF!</definedName>
    <definedName name="pata" localSheetId="5" hidden="1">{"Tab1",#N/A,FALSE,"P";"Tab2",#N/A,FALSE,"P"}</definedName>
    <definedName name="pata" localSheetId="6" hidden="1">{"Tab1",#N/A,FALSE,"P";"Tab2",#N/A,FALSE,"P"}</definedName>
    <definedName name="pata" localSheetId="7" hidden="1">{"Tab1",#N/A,FALSE,"P";"Tab2",#N/A,FALSE,"P"}</definedName>
    <definedName name="pata" localSheetId="0" hidden="1">{"Tab1",#N/A,FALSE,"P";"Tab2",#N/A,FALSE,"P"}</definedName>
    <definedName name="pata" localSheetId="8" hidden="1">{"Tab1",#N/A,FALSE,"P";"Tab2",#N/A,FALSE,"P"}</definedName>
    <definedName name="pata" localSheetId="9" hidden="1">{"Tab1",#N/A,FALSE,"P";"Tab2",#N/A,FALSE,"P"}</definedName>
    <definedName name="pata" localSheetId="1" hidden="1">{"Tab1",#N/A,FALSE,"P";"Tab2",#N/A,FALSE,"P"}</definedName>
    <definedName name="pata" hidden="1">{"Tab1",#N/A,FALSE,"P";"Tab2",#N/A,FALSE,"P"}</definedName>
    <definedName name="PCPIG">#N/A</definedName>
    <definedName name="Petroecuador" localSheetId="0">#REF!</definedName>
    <definedName name="Petroecuador" localSheetId="2">#REF!</definedName>
    <definedName name="Petroecuador">#REF!</definedName>
    <definedName name="pchar00memu.m" localSheetId="0">[21]monthly!#REF!</definedName>
    <definedName name="pchar00memu.m" localSheetId="2">[22]monthly!#REF!</definedName>
    <definedName name="pchar00memu.m">[22]monthly!#REF!</definedName>
    <definedName name="podatki" localSheetId="0">#REF!</definedName>
    <definedName name="podatki" localSheetId="2">#REF!</definedName>
    <definedName name="podatki">#REF!</definedName>
    <definedName name="Ports" localSheetId="0">#REF!</definedName>
    <definedName name="Ports" localSheetId="2">#REF!</definedName>
    <definedName name="Ports">#REF!</definedName>
    <definedName name="pp" localSheetId="5" hidden="1">{"Riqfin97",#N/A,FALSE,"Tran";"Riqfinpro",#N/A,FALSE,"Tran"}</definedName>
    <definedName name="pp" localSheetId="6" hidden="1">{"Riqfin97",#N/A,FALSE,"Tran";"Riqfinpro",#N/A,FALSE,"Tran"}</definedName>
    <definedName name="pp" localSheetId="7" hidden="1">{"Riqfin97",#N/A,FALSE,"Tran";"Riqfinpro",#N/A,FALSE,"Tran"}</definedName>
    <definedName name="pp" localSheetId="0" hidden="1">{"Riqfin97",#N/A,FALSE,"Tran";"Riqfinpro",#N/A,FALSE,"Tran"}</definedName>
    <definedName name="pp" localSheetId="8" hidden="1">{"Riqfin97",#N/A,FALSE,"Tran";"Riqfinpro",#N/A,FALSE,"Tran"}</definedName>
    <definedName name="pp" localSheetId="9" hidden="1">{"Riqfin97",#N/A,FALSE,"Tran";"Riqfinpro",#N/A,FALSE,"Tran"}</definedName>
    <definedName name="pp" localSheetId="1" hidden="1">{"Riqfin97",#N/A,FALSE,"Tran";"Riqfinpro",#N/A,FALSE,"Tran"}</definedName>
    <definedName name="pp" hidden="1">{"Riqfin97",#N/A,FALSE,"Tran";"Riqfinpro",#N/A,FALSE,"Tran"}</definedName>
    <definedName name="ppp" localSheetId="5" hidden="1">{"Riqfin97",#N/A,FALSE,"Tran";"Riqfinpro",#N/A,FALSE,"Tran"}</definedName>
    <definedName name="ppp" localSheetId="6" hidden="1">{"Riqfin97",#N/A,FALSE,"Tran";"Riqfinpro",#N/A,FALSE,"Tran"}</definedName>
    <definedName name="ppp" localSheetId="7" hidden="1">{"Riqfin97",#N/A,FALSE,"Tran";"Riqfinpro",#N/A,FALSE,"Tran"}</definedName>
    <definedName name="ppp" localSheetId="0" hidden="1">{"Riqfin97",#N/A,FALSE,"Tran";"Riqfinpro",#N/A,FALSE,"Tran"}</definedName>
    <definedName name="ppp" localSheetId="8" hidden="1">{"Riqfin97",#N/A,FALSE,"Tran";"Riqfinpro",#N/A,FALSE,"Tran"}</definedName>
    <definedName name="ppp" localSheetId="9" hidden="1">{"Riqfin97",#N/A,FALSE,"Tran";"Riqfinpro",#N/A,FALSE,"Tran"}</definedName>
    <definedName name="ppp" localSheetId="1" hidden="1">{"Riqfin97",#N/A,FALSE,"Tran";"Riqfinpro",#N/A,FALSE,"Tran"}</definedName>
    <definedName name="ppp" hidden="1">{"Riqfin97",#N/A,FALSE,"Tran";"Riqfinpro",#N/A,FALSE,"Tran"}</definedName>
    <definedName name="PPPWGT">#N/A</definedName>
    <definedName name="pri" localSheetId="0">#REF!</definedName>
    <definedName name="pri" localSheetId="2">#REF!</definedName>
    <definedName name="pri">#REF!</definedName>
    <definedName name="Print" localSheetId="0">#REF!</definedName>
    <definedName name="Print" localSheetId="2">#REF!</definedName>
    <definedName name="Print">#REF!</definedName>
    <definedName name="PRINT1" localSheetId="0">[43]Index!#REF!</definedName>
    <definedName name="PRINT1" localSheetId="2">[43]Index!#REF!</definedName>
    <definedName name="PRINT1">[43]Index!#REF!</definedName>
    <definedName name="PRINT2" localSheetId="0">[43]Index!#REF!</definedName>
    <definedName name="PRINT2" localSheetId="2">[43]Index!#REF!</definedName>
    <definedName name="PRINT2">[43]Index!#REF!</definedName>
    <definedName name="PRINT3" localSheetId="0">[43]Index!#REF!</definedName>
    <definedName name="PRINT3" localSheetId="2">[43]Index!#REF!</definedName>
    <definedName name="PRINT3">[43]Index!#REF!</definedName>
    <definedName name="PrintThis_Links">[31]Links!$A$1:$F$33</definedName>
    <definedName name="profit" localSheetId="0">[5]C!$O$1:$T$1</definedName>
    <definedName name="profit">[6]C!$O$1:$T$1</definedName>
    <definedName name="prorač" localSheetId="0">[44]Prorač!$A:$IV</definedName>
    <definedName name="prorač">[44]Prorač!$1:$1048576</definedName>
    <definedName name="Q6_" localSheetId="0">#REF!</definedName>
    <definedName name="Q6_" localSheetId="2">#REF!</definedName>
    <definedName name="Q6_">#REF!</definedName>
    <definedName name="QFISCAL" localSheetId="0">'[3]Quarterly Raw Data'!#REF!</definedName>
    <definedName name="QFISCAL" localSheetId="2">'[3]Quarterly Raw Data'!#REF!</definedName>
    <definedName name="QFISCAL">'[3]Quarterly Raw Data'!#REF!</definedName>
    <definedName name="qq" localSheetId="0" hidden="1">'[35]J(Priv.Cap)'!#REF!</definedName>
    <definedName name="qq" localSheetId="2" hidden="1">'[35]J(Priv.Cap)'!#REF!</definedName>
    <definedName name="qq" hidden="1">'[35]J(Priv.Cap)'!#REF!</definedName>
    <definedName name="qtab_35" localSheetId="0">'[45]i1-CA'!#REF!</definedName>
    <definedName name="qtab_35" localSheetId="2">'[45]i1-CA'!#REF!</definedName>
    <definedName name="qtab_35">'[45]i1-CA'!#REF!</definedName>
    <definedName name="QTAB7" localSheetId="0">'[3]Quarterly MacroFlow'!#REF!</definedName>
    <definedName name="QTAB7" localSheetId="2">'[3]Quarterly MacroFlow'!#REF!</definedName>
    <definedName name="QTAB7">'[3]Quarterly MacroFlow'!#REF!</definedName>
    <definedName name="QTAB7A" localSheetId="0">'[3]Quarterly MacroFlow'!#REF!</definedName>
    <definedName name="QTAB7A" localSheetId="2">'[3]Quarterly MacroFlow'!#REF!</definedName>
    <definedName name="QTAB7A">'[3]Quarterly MacroFlow'!#REF!</definedName>
    <definedName name="quest1" localSheetId="0">#REF!</definedName>
    <definedName name="quest1" localSheetId="2">#REF!</definedName>
    <definedName name="quest1">#REF!</definedName>
    <definedName name="quest2" localSheetId="0">#REF!</definedName>
    <definedName name="quest2" localSheetId="2">#REF!</definedName>
    <definedName name="quest2">#REF!</definedName>
    <definedName name="quest3" localSheetId="0">#REF!</definedName>
    <definedName name="quest3" localSheetId="2">#REF!</definedName>
    <definedName name="quest3">#REF!</definedName>
    <definedName name="quest4" localSheetId="0">#REF!</definedName>
    <definedName name="quest4" localSheetId="2">#REF!</definedName>
    <definedName name="quest4">#REF!</definedName>
    <definedName name="quest5" localSheetId="0">#REF!</definedName>
    <definedName name="quest5" localSheetId="2">#REF!</definedName>
    <definedName name="quest5">#REF!</definedName>
    <definedName name="quest6" localSheetId="0">#REF!</definedName>
    <definedName name="quest6" localSheetId="2">#REF!</definedName>
    <definedName name="quest6">#REF!</definedName>
    <definedName name="quest7" localSheetId="0">#REF!</definedName>
    <definedName name="quest7" localSheetId="2">#REF!</definedName>
    <definedName name="quest7">#REF!</definedName>
    <definedName name="QW" localSheetId="0">#REF!</definedName>
    <definedName name="QW" localSheetId="2">#REF!</definedName>
    <definedName name="QW">#REF!</definedName>
    <definedName name="REAL" localSheetId="0">#REF!</definedName>
    <definedName name="REAL" localSheetId="2">#REF!</definedName>
    <definedName name="REAL">#REF!</definedName>
    <definedName name="REALANNUAL" localSheetId="0">#REF!</definedName>
    <definedName name="REALANNUAL" localSheetId="2">#REF!</definedName>
    <definedName name="REALANNUAL">#REF!</definedName>
    <definedName name="realizacia">[46]Sheet1!$A$1:$I$406</definedName>
    <definedName name="realizacija">[46]Sheet1!$A$1:$I$406</definedName>
    <definedName name="REALNACT" localSheetId="0">#REF!</definedName>
    <definedName name="REALNACT" localSheetId="2">#REF!</definedName>
    <definedName name="REALNACT">#REF!</definedName>
    <definedName name="red_26" localSheetId="0">#REF!</definedName>
    <definedName name="red_26" localSheetId="2">#REF!</definedName>
    <definedName name="red_26">#REF!</definedName>
    <definedName name="red_33" localSheetId="0">#REF!</definedName>
    <definedName name="red_33" localSheetId="2">#REF!</definedName>
    <definedName name="red_33">#REF!</definedName>
    <definedName name="red_34" localSheetId="0">#REF!</definedName>
    <definedName name="red_34" localSheetId="2">#REF!</definedName>
    <definedName name="red_34">#REF!</definedName>
    <definedName name="red_35" localSheetId="0">#REF!</definedName>
    <definedName name="red_35" localSheetId="2">#REF!</definedName>
    <definedName name="red_35">#REF!</definedName>
    <definedName name="REDTbl3" localSheetId="0">#REF!</definedName>
    <definedName name="REDTbl3" localSheetId="2">#REF!</definedName>
    <definedName name="REDTbl3">#REF!</definedName>
    <definedName name="REDTbl4" localSheetId="0">#REF!</definedName>
    <definedName name="REDTbl4" localSheetId="2">#REF!</definedName>
    <definedName name="REDTbl4">#REF!</definedName>
    <definedName name="REDTbl5" localSheetId="0">#REF!</definedName>
    <definedName name="REDTbl5" localSheetId="2">#REF!</definedName>
    <definedName name="REDTbl5">#REF!</definedName>
    <definedName name="REDTbl6" localSheetId="0">#REF!</definedName>
    <definedName name="REDTbl6" localSheetId="2">#REF!</definedName>
    <definedName name="REDTbl6">#REF!</definedName>
    <definedName name="REDTbl7" localSheetId="0">#REF!</definedName>
    <definedName name="REDTbl7" localSheetId="2">#REF!</definedName>
    <definedName name="REDTbl7">#REF!</definedName>
    <definedName name="REERCPI" localSheetId="0">[5]REER!$AZ$144:$AZ$206</definedName>
    <definedName name="REERCPI">[6]REER!$AZ$144:$AZ$206</definedName>
    <definedName name="REERPPI" localSheetId="0">[5]REER!$BB$144:$BB$206</definedName>
    <definedName name="REERPPI">[6]REER!$BB$144:$BB$206</definedName>
    <definedName name="REGISTERALL" localSheetId="0">#REF!</definedName>
    <definedName name="REGISTERALL" localSheetId="2">#REF!</definedName>
    <definedName name="REGISTERALL">#REF!</definedName>
    <definedName name="RGDPA" localSheetId="0">#REF!</definedName>
    <definedName name="RGDPA" localSheetId="2">#REF!</definedName>
    <definedName name="RGDPA">#REF!</definedName>
    <definedName name="RgFdPartCsource" localSheetId="0">#REF!</definedName>
    <definedName name="RgFdPartCsource" localSheetId="2">#REF!</definedName>
    <definedName name="RgFdPartCsource">#REF!</definedName>
    <definedName name="RgFdPartEseries" localSheetId="0">#REF!</definedName>
    <definedName name="RgFdPartEseries" localSheetId="2">#REF!</definedName>
    <definedName name="RgFdPartEseries">#REF!</definedName>
    <definedName name="RgFdPartEsource" localSheetId="0">#REF!</definedName>
    <definedName name="RgFdPartEsource" localSheetId="2">#REF!</definedName>
    <definedName name="RgFdPartEsource">#REF!</definedName>
    <definedName name="RgFdReptCSeries" localSheetId="0">#REF!</definedName>
    <definedName name="RgFdReptCSeries" localSheetId="2">#REF!</definedName>
    <definedName name="RgFdReptCSeries">#REF!</definedName>
    <definedName name="RgFdReptCsource" localSheetId="0">#REF!</definedName>
    <definedName name="RgFdReptCsource" localSheetId="2">#REF!</definedName>
    <definedName name="RgFdReptCsource">#REF!</definedName>
    <definedName name="RgFdReptEseries" localSheetId="0">#REF!</definedName>
    <definedName name="RgFdReptEseries" localSheetId="2">#REF!</definedName>
    <definedName name="RgFdReptEseries">#REF!</definedName>
    <definedName name="RgFdReptEsource" localSheetId="0">#REF!</definedName>
    <definedName name="RgFdReptEsource" localSheetId="2">#REF!</definedName>
    <definedName name="RgFdReptEsource">#REF!</definedName>
    <definedName name="RgFdSAMethod" localSheetId="0">#REF!</definedName>
    <definedName name="RgFdSAMethod" localSheetId="2">#REF!</definedName>
    <definedName name="RgFdSAMethod">#REF!</definedName>
    <definedName name="RgFdTbBper" localSheetId="0">#REF!</definedName>
    <definedName name="RgFdTbBper" localSheetId="2">#REF!</definedName>
    <definedName name="RgFdTbBper">#REF!</definedName>
    <definedName name="RgFdTbCreate" localSheetId="0">#REF!</definedName>
    <definedName name="RgFdTbCreate" localSheetId="2">#REF!</definedName>
    <definedName name="RgFdTbCreate">#REF!</definedName>
    <definedName name="RgFdTbEper" localSheetId="0">#REF!</definedName>
    <definedName name="RgFdTbEper" localSheetId="2">#REF!</definedName>
    <definedName name="RgFdTbEper">#REF!</definedName>
    <definedName name="RGFdTbFoot" localSheetId="0">#REF!</definedName>
    <definedName name="RGFdTbFoot" localSheetId="2">#REF!</definedName>
    <definedName name="RGFdTbFoot">#REF!</definedName>
    <definedName name="RgFdTbFreq" localSheetId="0">#REF!</definedName>
    <definedName name="RgFdTbFreq" localSheetId="2">#REF!</definedName>
    <definedName name="RgFdTbFreq">#REF!</definedName>
    <definedName name="RgFdTbFreqVal" localSheetId="0">#REF!</definedName>
    <definedName name="RgFdTbFreqVal" localSheetId="2">#REF!</definedName>
    <definedName name="RgFdTbFreqVal">#REF!</definedName>
    <definedName name="RgFdTbSendto" localSheetId="0">#REF!</definedName>
    <definedName name="RgFdTbSendto" localSheetId="2">#REF!</definedName>
    <definedName name="RgFdTbSendto">#REF!</definedName>
    <definedName name="RgFdWgtMethod" localSheetId="0">#REF!</definedName>
    <definedName name="RgFdWgtMethod" localSheetId="2">#REF!</definedName>
    <definedName name="RgFdWgtMethod">#REF!</definedName>
    <definedName name="RGSPA" localSheetId="0">#REF!</definedName>
    <definedName name="RGSPA" localSheetId="2">#REF!</definedName>
    <definedName name="RGSPA">#REF!</definedName>
    <definedName name="rngBefore">[31]Main!$AB$26</definedName>
    <definedName name="rngDepartmentDrive">[31]Main!$AB$23</definedName>
    <definedName name="rngEMailAddress">[31]Main!$AB$20</definedName>
    <definedName name="rngErrorSort">[31]ErrCheck!$A$4</definedName>
    <definedName name="rngLastSave">[31]Main!$G$19</definedName>
    <definedName name="rngLastSent">[31]Main!$G$18</definedName>
    <definedName name="rngLastUpdate">[31]Links!$D$2</definedName>
    <definedName name="rngNeedsUpdate">[31]Links!$E$2</definedName>
    <definedName name="rngNews">[31]Main!$AB$27</definedName>
    <definedName name="rngQuestChecked">[31]ErrCheck!$A$3</definedName>
    <definedName name="rr" localSheetId="5" hidden="1">{"Riqfin97",#N/A,FALSE,"Tran";"Riqfinpro",#N/A,FALSE,"Tran"}</definedName>
    <definedName name="rr" localSheetId="6" hidden="1">{"Riqfin97",#N/A,FALSE,"Tran";"Riqfinpro",#N/A,FALSE,"Tran"}</definedName>
    <definedName name="rr" localSheetId="7" hidden="1">{"Riqfin97",#N/A,FALSE,"Tran";"Riqfinpro",#N/A,FALSE,"Tran"}</definedName>
    <definedName name="rr" localSheetId="0" hidden="1">{"Riqfin97",#N/A,FALSE,"Tran";"Riqfinpro",#N/A,FALSE,"Tran"}</definedName>
    <definedName name="rr" localSheetId="8" hidden="1">{"Riqfin97",#N/A,FALSE,"Tran";"Riqfinpro",#N/A,FALSE,"Tran"}</definedName>
    <definedName name="rr" localSheetId="9" hidden="1">{"Riqfin97",#N/A,FALSE,"Tran";"Riqfinpro",#N/A,FALSE,"Tran"}</definedName>
    <definedName name="rr" localSheetId="1" hidden="1">{"Riqfin97",#N/A,FALSE,"Tran";"Riqfinpro",#N/A,FALSE,"Tran"}</definedName>
    <definedName name="rr" hidden="1">{"Riqfin97",#N/A,FALSE,"Tran";"Riqfinpro",#N/A,FALSE,"Tran"}</definedName>
    <definedName name="rrr" localSheetId="5" hidden="1">{"Riqfin97",#N/A,FALSE,"Tran";"Riqfinpro",#N/A,FALSE,"Tran"}</definedName>
    <definedName name="rrr" localSheetId="6" hidden="1">{"Riqfin97",#N/A,FALSE,"Tran";"Riqfinpro",#N/A,FALSE,"Tran"}</definedName>
    <definedName name="rrr" localSheetId="7" hidden="1">{"Riqfin97",#N/A,FALSE,"Tran";"Riqfinpro",#N/A,FALSE,"Tran"}</definedName>
    <definedName name="rrr" localSheetId="0" hidden="1">{"Riqfin97",#N/A,FALSE,"Tran";"Riqfinpro",#N/A,FALSE,"Tran"}</definedName>
    <definedName name="rrr" localSheetId="8" hidden="1">{"Riqfin97",#N/A,FALSE,"Tran";"Riqfinpro",#N/A,FALSE,"Tran"}</definedName>
    <definedName name="rrr" localSheetId="9" hidden="1">{"Riqfin97",#N/A,FALSE,"Tran";"Riqfinpro",#N/A,FALSE,"Tran"}</definedName>
    <definedName name="rrr" localSheetId="1" hidden="1">{"Riqfin97",#N/A,FALSE,"Tran";"Riqfinpro",#N/A,FALSE,"Tran"}</definedName>
    <definedName name="rrr" hidden="1">{"Riqfin97",#N/A,FALSE,"Tran";"Riqfinpro",#N/A,FALSE,"Tran"}</definedName>
    <definedName name="RULCPPI" localSheetId="0">[5]C!$O$9:$O$71</definedName>
    <definedName name="RULCPPI">[6]C!$O$9:$O$71</definedName>
    <definedName name="SECTORS" localSheetId="0">#REF!</definedName>
    <definedName name="SECTORS" localSheetId="2">#REF!</definedName>
    <definedName name="SECTORS">#REF!</definedName>
    <definedName name="seitable" localSheetId="0">'[47]Sel. Ind. Tbl'!$A$3:$G$75</definedName>
    <definedName name="seitable">'[48]Sel. Ind. Tbl'!$A$3:$G$75</definedName>
    <definedName name="SprejetiProracun" localSheetId="0">#REF!</definedName>
    <definedName name="SprejetiProracun" localSheetId="2">#REF!</definedName>
    <definedName name="SprejetiProracun">#REF!</definedName>
    <definedName name="SR_3" localSheetId="0">#REF!</definedName>
    <definedName name="SR_3" localSheetId="2">#REF!</definedName>
    <definedName name="SR_3">#REF!</definedName>
    <definedName name="SR_5" localSheetId="0">#REF!</definedName>
    <definedName name="SR_5" localSheetId="2">#REF!</definedName>
    <definedName name="SR_5">#REF!</definedName>
    <definedName name="SS">[49]IMATA!$B$45:$B$108</definedName>
    <definedName name="T1.13" localSheetId="0">#REF!</definedName>
    <definedName name="T1.13" localSheetId="2">#REF!</definedName>
    <definedName name="T1.13">#REF!</definedName>
    <definedName name="t2q" localSheetId="0">#REF!</definedName>
    <definedName name="t2q" localSheetId="2">#REF!</definedName>
    <definedName name="t2q">#REF!</definedName>
    <definedName name="TAB1A" localSheetId="0">#REF!</definedName>
    <definedName name="TAB1A" localSheetId="2">#REF!</definedName>
    <definedName name="TAB1A">#REF!</definedName>
    <definedName name="TAB1CK" localSheetId="0">#REF!</definedName>
    <definedName name="TAB1CK" localSheetId="2">#REF!</definedName>
    <definedName name="TAB1CK">#REF!</definedName>
    <definedName name="Tab25a" localSheetId="0">#REF!</definedName>
    <definedName name="Tab25a" localSheetId="2">#REF!</definedName>
    <definedName name="Tab25a">#REF!</definedName>
    <definedName name="Tab25b" localSheetId="0">#REF!</definedName>
    <definedName name="Tab25b" localSheetId="2">#REF!</definedName>
    <definedName name="Tab25b">#REF!</definedName>
    <definedName name="TAB2A" localSheetId="0">#REF!</definedName>
    <definedName name="TAB2A" localSheetId="2">#REF!</definedName>
    <definedName name="TAB2A">#REF!</definedName>
    <definedName name="TAB5A" localSheetId="0">#REF!</definedName>
    <definedName name="TAB5A" localSheetId="2">#REF!</definedName>
    <definedName name="TAB5A">#REF!</definedName>
    <definedName name="TAB6A" localSheetId="0">'[3]Annual Tables'!#REF!</definedName>
    <definedName name="TAB6A" localSheetId="2">'[3]Annual Tables'!#REF!</definedName>
    <definedName name="TAB6A">'[3]Annual Tables'!#REF!</definedName>
    <definedName name="TAB6B" localSheetId="0">'[3]Annual Tables'!#REF!</definedName>
    <definedName name="TAB6B" localSheetId="2">'[3]Annual Tables'!#REF!</definedName>
    <definedName name="TAB6B">'[3]Annual Tables'!#REF!</definedName>
    <definedName name="TAB6C" localSheetId="0">#REF!</definedName>
    <definedName name="TAB6C" localSheetId="2">#REF!</definedName>
    <definedName name="TAB6C">#REF!</definedName>
    <definedName name="TAB7A" localSheetId="0">#REF!</definedName>
    <definedName name="TAB7A" localSheetId="2">#REF!</definedName>
    <definedName name="TAB7A">#REF!</definedName>
    <definedName name="tabC1" localSheetId="0">#REF!</definedName>
    <definedName name="tabC1" localSheetId="2">#REF!</definedName>
    <definedName name="tabC1">#REF!</definedName>
    <definedName name="tabC2" localSheetId="0">#REF!</definedName>
    <definedName name="tabC2" localSheetId="2">#REF!</definedName>
    <definedName name="tabC2">#REF!</definedName>
    <definedName name="Tabela_6a" localSheetId="0">#REF!</definedName>
    <definedName name="Tabela_6a" localSheetId="2">#REF!</definedName>
    <definedName name="Tabela_6a">#REF!</definedName>
    <definedName name="tabela3a" localSheetId="0">'[50]Table 1'!#REF!</definedName>
    <definedName name="tabela3a" localSheetId="2">'[50]Table 1'!#REF!</definedName>
    <definedName name="tabela3a">'[50]Table 1'!#REF!</definedName>
    <definedName name="Tabelaxx" localSheetId="0">#REF!</definedName>
    <definedName name="Tabelaxx" localSheetId="2">#REF!</definedName>
    <definedName name="Tabelaxx">#REF!</definedName>
    <definedName name="tabF" localSheetId="0">#REF!</definedName>
    <definedName name="tabF" localSheetId="2">#REF!</definedName>
    <definedName name="tabF">#REF!</definedName>
    <definedName name="tabH" localSheetId="0">#REF!</definedName>
    <definedName name="tabH" localSheetId="2">#REF!</definedName>
    <definedName name="tabH">#REF!</definedName>
    <definedName name="tabI" localSheetId="0">#REF!</definedName>
    <definedName name="tabI" localSheetId="2">#REF!</definedName>
    <definedName name="tabI">#REF!</definedName>
    <definedName name="Table__47">[51]RED47!$A$1:$I$53</definedName>
    <definedName name="Table_2._Country_X___Public_Sector_Financing_1" localSheetId="0">#REF!</definedName>
    <definedName name="Table_2._Country_X___Public_Sector_Financing_1" localSheetId="2">#REF!</definedName>
    <definedName name="Table_2._Country_X___Public_Sector_Financing_1">#REF!</definedName>
    <definedName name="Table_4SR" localSheetId="0">#REF!</definedName>
    <definedName name="Table_4SR" localSheetId="2">#REF!</definedName>
    <definedName name="Table_4SR">#REF!</definedName>
    <definedName name="Table_debt">[52]Table!$A$3:$AB$73</definedName>
    <definedName name="TABLE1" localSheetId="0">#REF!</definedName>
    <definedName name="TABLE1" localSheetId="2">#REF!</definedName>
    <definedName name="TABLE1">#REF!</definedName>
    <definedName name="Table1printarea" localSheetId="0">#REF!</definedName>
    <definedName name="Table1printarea" localSheetId="2">#REF!</definedName>
    <definedName name="Table1printarea">#REF!</definedName>
    <definedName name="table30" localSheetId="0">#REF!</definedName>
    <definedName name="table30" localSheetId="2">#REF!</definedName>
    <definedName name="table30">#REF!</definedName>
    <definedName name="TABLE31" localSheetId="0">#REF!</definedName>
    <definedName name="TABLE31" localSheetId="2">#REF!</definedName>
    <definedName name="TABLE31">#REF!</definedName>
    <definedName name="TABLE32" localSheetId="0">#REF!</definedName>
    <definedName name="TABLE32" localSheetId="2">#REF!</definedName>
    <definedName name="TABLE32">#REF!</definedName>
    <definedName name="TABLE33" localSheetId="0">#REF!</definedName>
    <definedName name="TABLE33" localSheetId="2">#REF!</definedName>
    <definedName name="TABLE33">#REF!</definedName>
    <definedName name="TABLE4" localSheetId="0">#REF!</definedName>
    <definedName name="TABLE4" localSheetId="2">#REF!</definedName>
    <definedName name="TABLE4">#REF!</definedName>
    <definedName name="table6" localSheetId="0">#REF!</definedName>
    <definedName name="table6" localSheetId="2">#REF!</definedName>
    <definedName name="table6">#REF!</definedName>
    <definedName name="table9" localSheetId="0">#REF!</definedName>
    <definedName name="table9" localSheetId="2">#REF!</definedName>
    <definedName name="table9">#REF!</definedName>
    <definedName name="TAME" localSheetId="0">#REF!</definedName>
    <definedName name="TAME" localSheetId="2">#REF!</definedName>
    <definedName name="TAME">#REF!</definedName>
    <definedName name="Tbl_GFN">[52]Table_GEF!$B$2:$T$53</definedName>
    <definedName name="tblChecks">[31]ErrCheck!$A$3:$E$5</definedName>
    <definedName name="tblLinks">[31]Links!$A$4:$F$33</definedName>
    <definedName name="TEMP" localSheetId="0">[53]Data!#REF!</definedName>
    <definedName name="TEMP" localSheetId="2">[53]Data!#REF!</definedName>
    <definedName name="TEMP">[53]Data!#REF!</definedName>
    <definedName name="TMG_D">[17]Q5!$E$23:$AH$23</definedName>
    <definedName name="TMGO">#N/A</definedName>
    <definedName name="TOWEO" localSheetId="0">#REF!</definedName>
    <definedName name="TOWEO" localSheetId="2">#REF!</definedName>
    <definedName name="TOWEO">#REF!</definedName>
    <definedName name="TRADE3" localSheetId="0">[1]Trade!#REF!</definedName>
    <definedName name="TRADE3" localSheetId="2">[1]Trade!#REF!</definedName>
    <definedName name="TRADE3">[1]Trade!#REF!</definedName>
    <definedName name="trans" localSheetId="0">#REF!</definedName>
    <definedName name="trans" localSheetId="2">#REF!</definedName>
    <definedName name="trans">#REF!</definedName>
    <definedName name="Transfer_check" localSheetId="0">#REF!</definedName>
    <definedName name="Transfer_check" localSheetId="2">#REF!</definedName>
    <definedName name="Transfer_check">#REF!</definedName>
    <definedName name="TRANSNAVE" localSheetId="0">#REF!</definedName>
    <definedName name="TRANSNAVE" localSheetId="2">#REF!</definedName>
    <definedName name="TRANSNAVE">#REF!</definedName>
    <definedName name="tt" localSheetId="5" hidden="1">{"Tab1",#N/A,FALSE,"P";"Tab2",#N/A,FALSE,"P"}</definedName>
    <definedName name="tt" localSheetId="6" hidden="1">{"Tab1",#N/A,FALSE,"P";"Tab2",#N/A,FALSE,"P"}</definedName>
    <definedName name="tt" localSheetId="7" hidden="1">{"Tab1",#N/A,FALSE,"P";"Tab2",#N/A,FALSE,"P"}</definedName>
    <definedName name="tt" localSheetId="0" hidden="1">{"Tab1",#N/A,FALSE,"P";"Tab2",#N/A,FALSE,"P"}</definedName>
    <definedName name="tt" localSheetId="8" hidden="1">{"Tab1",#N/A,FALSE,"P";"Tab2",#N/A,FALSE,"P"}</definedName>
    <definedName name="tt" localSheetId="9" hidden="1">{"Tab1",#N/A,FALSE,"P";"Tab2",#N/A,FALSE,"P"}</definedName>
    <definedName name="tt" localSheetId="1" hidden="1">{"Tab1",#N/A,FALSE,"P";"Tab2",#N/A,FALSE,"P"}</definedName>
    <definedName name="tt" hidden="1">{"Tab1",#N/A,FALSE,"P";"Tab2",#N/A,FALSE,"P"}</definedName>
    <definedName name="ttt" localSheetId="5" hidden="1">{"Tab1",#N/A,FALSE,"P";"Tab2",#N/A,FALSE,"P"}</definedName>
    <definedName name="ttt" localSheetId="6" hidden="1">{"Tab1",#N/A,FALSE,"P";"Tab2",#N/A,FALSE,"P"}</definedName>
    <definedName name="ttt" localSheetId="7" hidden="1">{"Tab1",#N/A,FALSE,"P";"Tab2",#N/A,FALSE,"P"}</definedName>
    <definedName name="ttt" localSheetId="0" hidden="1">{"Tab1",#N/A,FALSE,"P";"Tab2",#N/A,FALSE,"P"}</definedName>
    <definedName name="ttt" localSheetId="8" hidden="1">{"Tab1",#N/A,FALSE,"P";"Tab2",#N/A,FALSE,"P"}</definedName>
    <definedName name="ttt" localSheetId="9" hidden="1">{"Tab1",#N/A,FALSE,"P";"Tab2",#N/A,FALSE,"P"}</definedName>
    <definedName name="ttt" localSheetId="1" hidden="1">{"Tab1",#N/A,FALSE,"P";"Tab2",#N/A,FALSE,"P"}</definedName>
    <definedName name="ttt" hidden="1">{"Tab1",#N/A,FALSE,"P";"Tab2",#N/A,FALSE,"P"}</definedName>
    <definedName name="ttttt" localSheetId="0" hidden="1">[38]M!#REF!</definedName>
    <definedName name="ttttt" localSheetId="2" hidden="1">[38]M!#REF!</definedName>
    <definedName name="ttttt" hidden="1">[38]M!#REF!</definedName>
    <definedName name="TTTTTTTTTTTT" localSheetId="0">'2_pack_IFP'!TTTTTTTTTTTT</definedName>
    <definedName name="TTTTTTTTTTTT" localSheetId="1">'Saldo 2014'!TTTTTTTTTTTT</definedName>
    <definedName name="TTTTTTTTTTTT">[12]!TTTTTTTTTTTT</definedName>
    <definedName name="TXG_D">#N/A</definedName>
    <definedName name="TXGO">#N/A</definedName>
    <definedName name="u163lnulcm_x_et.m" localSheetId="0">[21]monthly!#REF!</definedName>
    <definedName name="u163lnulcm_x_et.m" localSheetId="2">[22]monthly!#REF!</definedName>
    <definedName name="u163lnulcm_x_et.m">[22]monthly!#REF!</definedName>
    <definedName name="ULC_CZ" localSheetId="0">[5]REER!$BU$144:$BU$206</definedName>
    <definedName name="ULC_CZ">[6]REER!$BU$144:$BU$206</definedName>
    <definedName name="ULC_PART" localSheetId="0">[5]REER!$BR$144:$BR$206</definedName>
    <definedName name="ULC_PART">[6]REER!$BR$144:$BR$206</definedName>
    <definedName name="Universities" localSheetId="0">#REF!</definedName>
    <definedName name="Universities" localSheetId="2">#REF!</definedName>
    <definedName name="Universities">#REF!</definedName>
    <definedName name="Uruguay">'[54]PDR vulnerability table'!$A$3:$E$65</definedName>
    <definedName name="USERNAME" localSheetId="0">#REF!</definedName>
    <definedName name="USERNAME" localSheetId="2">#REF!</definedName>
    <definedName name="USERNAME">#REF!</definedName>
    <definedName name="uu" localSheetId="5" hidden="1">{"Riqfin97",#N/A,FALSE,"Tran";"Riqfinpro",#N/A,FALSE,"Tran"}</definedName>
    <definedName name="uu" localSheetId="6" hidden="1">{"Riqfin97",#N/A,FALSE,"Tran";"Riqfinpro",#N/A,FALSE,"Tran"}</definedName>
    <definedName name="uu" localSheetId="7" hidden="1">{"Riqfin97",#N/A,FALSE,"Tran";"Riqfinpro",#N/A,FALSE,"Tran"}</definedName>
    <definedName name="uu" localSheetId="0" hidden="1">{"Riqfin97",#N/A,FALSE,"Tran";"Riqfinpro",#N/A,FALSE,"Tran"}</definedName>
    <definedName name="uu" localSheetId="8" hidden="1">{"Riqfin97",#N/A,FALSE,"Tran";"Riqfinpro",#N/A,FALSE,"Tran"}</definedName>
    <definedName name="uu" localSheetId="9" hidden="1">{"Riqfin97",#N/A,FALSE,"Tran";"Riqfinpro",#N/A,FALSE,"Tran"}</definedName>
    <definedName name="uu" localSheetId="1" hidden="1">{"Riqfin97",#N/A,FALSE,"Tran";"Riqfinpro",#N/A,FALSE,"Tran"}</definedName>
    <definedName name="uu" hidden="1">{"Riqfin97",#N/A,FALSE,"Tran";"Riqfinpro",#N/A,FALSE,"Tran"}</definedName>
    <definedName name="uuu" localSheetId="5" hidden="1">{"Riqfin97",#N/A,FALSE,"Tran";"Riqfinpro",#N/A,FALSE,"Tran"}</definedName>
    <definedName name="uuu" localSheetId="6" hidden="1">{"Riqfin97",#N/A,FALSE,"Tran";"Riqfinpro",#N/A,FALSE,"Tran"}</definedName>
    <definedName name="uuu" localSheetId="7" hidden="1">{"Riqfin97",#N/A,FALSE,"Tran";"Riqfinpro",#N/A,FALSE,"Tran"}</definedName>
    <definedName name="uuu" localSheetId="0" hidden="1">{"Riqfin97",#N/A,FALSE,"Tran";"Riqfinpro",#N/A,FALSE,"Tran"}</definedName>
    <definedName name="uuu" localSheetId="8" hidden="1">{"Riqfin97",#N/A,FALSE,"Tran";"Riqfinpro",#N/A,FALSE,"Tran"}</definedName>
    <definedName name="uuu" localSheetId="9" hidden="1">{"Riqfin97",#N/A,FALSE,"Tran";"Riqfinpro",#N/A,FALSE,"Tran"}</definedName>
    <definedName name="uuu" localSheetId="1" hidden="1">{"Riqfin97",#N/A,FALSE,"Tran";"Riqfinpro",#N/A,FALSE,"Tran"}</definedName>
    <definedName name="uuu" hidden="1">{"Riqfin97",#N/A,FALSE,"Tran";"Riqfinpro",#N/A,FALSE,"Tran"}</definedName>
    <definedName name="UUUUUUUUUUU" localSheetId="0">'2_pack_IFP'!UUUUUUUUUUU</definedName>
    <definedName name="UUUUUUUUUUU" localSheetId="1">'Saldo 2014'!UUUUUUUUUUU</definedName>
    <definedName name="UUUUUUUUUUU">[12]!UUUUUUUUUUU</definedName>
    <definedName name="ValidationList" localSheetId="0">#REF!</definedName>
    <definedName name="ValidationList" localSheetId="2">#REF!</definedName>
    <definedName name="ValidationList">#REF!</definedName>
    <definedName name="VeljavniProracun" localSheetId="0">#REF!</definedName>
    <definedName name="VeljavniProracun" localSheetId="2">#REF!</definedName>
    <definedName name="VeljavniProracun">#REF!</definedName>
    <definedName name="Venezuela" localSheetId="0">#REF!</definedName>
    <definedName name="Venezuela" localSheetId="2">#REF!</definedName>
    <definedName name="Venezuela">#REF!</definedName>
    <definedName name="VUC">'[40]NOVA legislativa'!$M$3</definedName>
    <definedName name="vv" localSheetId="5" hidden="1">{"Tab1",#N/A,FALSE,"P";"Tab2",#N/A,FALSE,"P"}</definedName>
    <definedName name="vv" localSheetId="6" hidden="1">{"Tab1",#N/A,FALSE,"P";"Tab2",#N/A,FALSE,"P"}</definedName>
    <definedName name="vv" localSheetId="7" hidden="1">{"Tab1",#N/A,FALSE,"P";"Tab2",#N/A,FALSE,"P"}</definedName>
    <definedName name="vv" localSheetId="0" hidden="1">{"Tab1",#N/A,FALSE,"P";"Tab2",#N/A,FALSE,"P"}</definedName>
    <definedName name="vv" localSheetId="8" hidden="1">{"Tab1",#N/A,FALSE,"P";"Tab2",#N/A,FALSE,"P"}</definedName>
    <definedName name="vv" localSheetId="9" hidden="1">{"Tab1",#N/A,FALSE,"P";"Tab2",#N/A,FALSE,"P"}</definedName>
    <definedName name="vv" localSheetId="1" hidden="1">{"Tab1",#N/A,FALSE,"P";"Tab2",#N/A,FALSE,"P"}</definedName>
    <definedName name="vv" hidden="1">{"Tab1",#N/A,FALSE,"P";"Tab2",#N/A,FALSE,"P"}</definedName>
    <definedName name="vvv" localSheetId="5" hidden="1">{"Tab1",#N/A,FALSE,"P";"Tab2",#N/A,FALSE,"P"}</definedName>
    <definedName name="vvv" localSheetId="6" hidden="1">{"Tab1",#N/A,FALSE,"P";"Tab2",#N/A,FALSE,"P"}</definedName>
    <definedName name="vvv" localSheetId="7" hidden="1">{"Tab1",#N/A,FALSE,"P";"Tab2",#N/A,FALSE,"P"}</definedName>
    <definedName name="vvv" localSheetId="0" hidden="1">{"Tab1",#N/A,FALSE,"P";"Tab2",#N/A,FALSE,"P"}</definedName>
    <definedName name="vvv" localSheetId="8" hidden="1">{"Tab1",#N/A,FALSE,"P";"Tab2",#N/A,FALSE,"P"}</definedName>
    <definedName name="vvv" localSheetId="9" hidden="1">{"Tab1",#N/A,FALSE,"P";"Tab2",#N/A,FALSE,"P"}</definedName>
    <definedName name="vvv" localSheetId="1" hidden="1">{"Tab1",#N/A,FALSE,"P";"Tab2",#N/A,FALSE,"P"}</definedName>
    <definedName name="vvv" hidden="1">{"Tab1",#N/A,FALSE,"P";"Tab2",#N/A,FALSE,"P"}</definedName>
    <definedName name="we11pcpi.m" localSheetId="0">[21]monthly!#REF!</definedName>
    <definedName name="we11pcpi.m" localSheetId="2">[22]monthly!#REF!</definedName>
    <definedName name="we11pcpi.m">[22]monthly!#REF!</definedName>
    <definedName name="wrn.Program." localSheetId="5" hidden="1">{"Tab1",#N/A,FALSE,"P";"Tab2",#N/A,FALSE,"P"}</definedName>
    <definedName name="wrn.Program." localSheetId="6" hidden="1">{"Tab1",#N/A,FALSE,"P";"Tab2",#N/A,FALSE,"P"}</definedName>
    <definedName name="wrn.Program." localSheetId="7" hidden="1">{"Tab1",#N/A,FALSE,"P";"Tab2",#N/A,FALSE,"P"}</definedName>
    <definedName name="wrn.Program." localSheetId="0" hidden="1">{"Tab1",#N/A,FALSE,"P";"Tab2",#N/A,FALSE,"P"}</definedName>
    <definedName name="wrn.Program." localSheetId="8" hidden="1">{"Tab1",#N/A,FALSE,"P";"Tab2",#N/A,FALSE,"P"}</definedName>
    <definedName name="wrn.Program." localSheetId="9" hidden="1">{"Tab1",#N/A,FALSE,"P";"Tab2",#N/A,FALSE,"P"}</definedName>
    <definedName name="wrn.Program." localSheetId="1" hidden="1">{"Tab1",#N/A,FALSE,"P";"Tab2",#N/A,FALSE,"P"}</definedName>
    <definedName name="wrn.Program." hidden="1">{"Tab1",#N/A,FALSE,"P";"Tab2",#N/A,FALSE,"P"}</definedName>
    <definedName name="wrn.Riqfin." localSheetId="5" hidden="1">{"Riqfin97",#N/A,FALSE,"Tran";"Riqfinpro",#N/A,FALSE,"Tran"}</definedName>
    <definedName name="wrn.Riqfin." localSheetId="6" hidden="1">{"Riqfin97",#N/A,FALSE,"Tran";"Riqfinpro",#N/A,FALSE,"Tran"}</definedName>
    <definedName name="wrn.Riqfin." localSheetId="7" hidden="1">{"Riqfin97",#N/A,FALSE,"Tran";"Riqfinpro",#N/A,FALSE,"Tran"}</definedName>
    <definedName name="wrn.Riqfin." localSheetId="0" hidden="1">{"Riqfin97",#N/A,FALSE,"Tran";"Riqfinpro",#N/A,FALSE,"Tran"}</definedName>
    <definedName name="wrn.Riqfin." localSheetId="8" hidden="1">{"Riqfin97",#N/A,FALSE,"Tran";"Riqfinpro",#N/A,FALSE,"Tran"}</definedName>
    <definedName name="wrn.Riqfin." localSheetId="9" hidden="1">{"Riqfin97",#N/A,FALSE,"Tran";"Riqfinpro",#N/A,FALSE,"Tran"}</definedName>
    <definedName name="wrn.Riqfin." localSheetId="1" hidden="1">{"Riqfin97",#N/A,FALSE,"Tran";"Riqfinpro",#N/A,FALSE,"Tran"}</definedName>
    <definedName name="wrn.Riqfin." hidden="1">{"Riqfin97",#N/A,FALSE,"Tran";"Riqfinpro",#N/A,FALSE,"Tran"}</definedName>
    <definedName name="ww" localSheetId="0" hidden="1">[38]M!#REF!</definedName>
    <definedName name="ww" localSheetId="2" hidden="1">[38]M!#REF!</definedName>
    <definedName name="ww" hidden="1">[38]M!#REF!</definedName>
    <definedName name="www" localSheetId="5" hidden="1">{"Riqfin97",#N/A,FALSE,"Tran";"Riqfinpro",#N/A,FALSE,"Tran"}</definedName>
    <definedName name="www" localSheetId="6" hidden="1">{"Riqfin97",#N/A,FALSE,"Tran";"Riqfinpro",#N/A,FALSE,"Tran"}</definedName>
    <definedName name="www" localSheetId="7" hidden="1">{"Riqfin97",#N/A,FALSE,"Tran";"Riqfinpro",#N/A,FALSE,"Tran"}</definedName>
    <definedName name="www" localSheetId="0" hidden="1">{"Riqfin97",#N/A,FALSE,"Tran";"Riqfinpro",#N/A,FALSE,"Tran"}</definedName>
    <definedName name="www" localSheetId="8" hidden="1">{"Riqfin97",#N/A,FALSE,"Tran";"Riqfinpro",#N/A,FALSE,"Tran"}</definedName>
    <definedName name="www" localSheetId="9" hidden="1">{"Riqfin97",#N/A,FALSE,"Tran";"Riqfinpro",#N/A,FALSE,"Tran"}</definedName>
    <definedName name="www" localSheetId="1" hidden="1">{"Riqfin97",#N/A,FALSE,"Tran";"Riqfinpro",#N/A,FALSE,"Tran"}</definedName>
    <definedName name="www" hidden="1">{"Riqfin97",#N/A,FALSE,"Tran";"Riqfinpro",#N/A,FALSE,"Tran"}</definedName>
    <definedName name="XR" localSheetId="0">[5]REER!$AT$140:$BA$199</definedName>
    <definedName name="XR">[6]REER!$AT$140:$BA$199</definedName>
    <definedName name="xx" localSheetId="5" hidden="1">{"Riqfin97",#N/A,FALSE,"Tran";"Riqfinpro",#N/A,FALSE,"Tran"}</definedName>
    <definedName name="xx" localSheetId="6" hidden="1">{"Riqfin97",#N/A,FALSE,"Tran";"Riqfinpro",#N/A,FALSE,"Tran"}</definedName>
    <definedName name="xx" localSheetId="7" hidden="1">{"Riqfin97",#N/A,FALSE,"Tran";"Riqfinpro",#N/A,FALSE,"Tran"}</definedName>
    <definedName name="xx" localSheetId="0" hidden="1">{"Riqfin97",#N/A,FALSE,"Tran";"Riqfinpro",#N/A,FALSE,"Tran"}</definedName>
    <definedName name="xx" localSheetId="8" hidden="1">{"Riqfin97",#N/A,FALSE,"Tran";"Riqfinpro",#N/A,FALSE,"Tran"}</definedName>
    <definedName name="xx" localSheetId="9" hidden="1">{"Riqfin97",#N/A,FALSE,"Tran";"Riqfinpro",#N/A,FALSE,"Tran"}</definedName>
    <definedName name="xx" localSheetId="1" hidden="1">{"Riqfin97",#N/A,FALSE,"Tran";"Riqfinpro",#N/A,FALSE,"Tran"}</definedName>
    <definedName name="xx" hidden="1">{"Riqfin97",#N/A,FALSE,"Tran";"Riqfinpro",#N/A,FALSE,"Tran"}</definedName>
    <definedName name="xxWRS_1" localSheetId="0">#REF!</definedName>
    <definedName name="xxWRS_1" localSheetId="2">#REF!</definedName>
    <definedName name="xxWRS_1">#REF!</definedName>
    <definedName name="xxWRS_10" localSheetId="0">#REF!</definedName>
    <definedName name="xxWRS_10" localSheetId="2">#REF!</definedName>
    <definedName name="xxWRS_10">#REF!</definedName>
    <definedName name="xxWRS_11" localSheetId="0">#REF!</definedName>
    <definedName name="xxWRS_11" localSheetId="2">#REF!</definedName>
    <definedName name="xxWRS_11">#REF!</definedName>
    <definedName name="xxWRS_12" localSheetId="0">#REF!</definedName>
    <definedName name="xxWRS_12" localSheetId="2">#REF!</definedName>
    <definedName name="xxWRS_12">#REF!</definedName>
    <definedName name="xxWRS_2" localSheetId="0">#REF!</definedName>
    <definedName name="xxWRS_2" localSheetId="2">#REF!</definedName>
    <definedName name="xxWRS_2">#REF!</definedName>
    <definedName name="xxWRS_6" localSheetId="0">#REF!</definedName>
    <definedName name="xxWRS_6" localSheetId="2">#REF!</definedName>
    <definedName name="xxWRS_6">#REF!</definedName>
    <definedName name="xxWRS_7" localSheetId="0">#REF!</definedName>
    <definedName name="xxWRS_7" localSheetId="2">#REF!</definedName>
    <definedName name="xxWRS_7">#REF!</definedName>
    <definedName name="xxWRS_8" localSheetId="0">#REF!</definedName>
    <definedName name="xxWRS_8" localSheetId="2">#REF!</definedName>
    <definedName name="xxWRS_8">#REF!</definedName>
    <definedName name="xxWRS_9" localSheetId="0">#REF!</definedName>
    <definedName name="xxWRS_9" localSheetId="2">#REF!</definedName>
    <definedName name="xxWRS_9">#REF!</definedName>
    <definedName name="xxxx" localSheetId="5" hidden="1">{"Riqfin97",#N/A,FALSE,"Tran";"Riqfinpro",#N/A,FALSE,"Tran"}</definedName>
    <definedName name="xxxx" localSheetId="6" hidden="1">{"Riqfin97",#N/A,FALSE,"Tran";"Riqfinpro",#N/A,FALSE,"Tran"}</definedName>
    <definedName name="xxxx" localSheetId="7" hidden="1">{"Riqfin97",#N/A,FALSE,"Tran";"Riqfinpro",#N/A,FALSE,"Tran"}</definedName>
    <definedName name="xxxx" localSheetId="0" hidden="1">{"Riqfin97",#N/A,FALSE,"Tran";"Riqfinpro",#N/A,FALSE,"Tran"}</definedName>
    <definedName name="xxxx" localSheetId="8" hidden="1">{"Riqfin97",#N/A,FALSE,"Tran";"Riqfinpro",#N/A,FALSE,"Tran"}</definedName>
    <definedName name="xxxx" localSheetId="9" hidden="1">{"Riqfin97",#N/A,FALSE,"Tran";"Riqfinpro",#N/A,FALSE,"Tran"}</definedName>
    <definedName name="xxxx" localSheetId="1" hidden="1">{"Riqfin97",#N/A,FALSE,"Tran";"Riqfinpro",#N/A,FALSE,"Tran"}</definedName>
    <definedName name="xxxx" hidden="1">{"Riqfin97",#N/A,FALSE,"Tran";"Riqfinpro",#N/A,FALSE,"Tran"}</definedName>
    <definedName name="yy" localSheetId="5" hidden="1">{"Tab1",#N/A,FALSE,"P";"Tab2",#N/A,FALSE,"P"}</definedName>
    <definedName name="yy" localSheetId="6" hidden="1">{"Tab1",#N/A,FALSE,"P";"Tab2",#N/A,FALSE,"P"}</definedName>
    <definedName name="yy" localSheetId="7" hidden="1">{"Tab1",#N/A,FALSE,"P";"Tab2",#N/A,FALSE,"P"}</definedName>
    <definedName name="yy" localSheetId="0" hidden="1">{"Tab1",#N/A,FALSE,"P";"Tab2",#N/A,FALSE,"P"}</definedName>
    <definedName name="yy" localSheetId="8" hidden="1">{"Tab1",#N/A,FALSE,"P";"Tab2",#N/A,FALSE,"P"}</definedName>
    <definedName name="yy" localSheetId="9" hidden="1">{"Tab1",#N/A,FALSE,"P";"Tab2",#N/A,FALSE,"P"}</definedName>
    <definedName name="yy" localSheetId="1" hidden="1">{"Tab1",#N/A,FALSE,"P";"Tab2",#N/A,FALSE,"P"}</definedName>
    <definedName name="yy" hidden="1">{"Tab1",#N/A,FALSE,"P";"Tab2",#N/A,FALSE,"P"}</definedName>
    <definedName name="yyy" localSheetId="5" hidden="1">{"Tab1",#N/A,FALSE,"P";"Tab2",#N/A,FALSE,"P"}</definedName>
    <definedName name="yyy" localSheetId="6" hidden="1">{"Tab1",#N/A,FALSE,"P";"Tab2",#N/A,FALSE,"P"}</definedName>
    <definedName name="yyy" localSheetId="7" hidden="1">{"Tab1",#N/A,FALSE,"P";"Tab2",#N/A,FALSE,"P"}</definedName>
    <definedName name="yyy" localSheetId="0" hidden="1">{"Tab1",#N/A,FALSE,"P";"Tab2",#N/A,FALSE,"P"}</definedName>
    <definedName name="yyy" localSheetId="8" hidden="1">{"Tab1",#N/A,FALSE,"P";"Tab2",#N/A,FALSE,"P"}</definedName>
    <definedName name="yyy" localSheetId="9" hidden="1">{"Tab1",#N/A,FALSE,"P";"Tab2",#N/A,FALSE,"P"}</definedName>
    <definedName name="yyy" localSheetId="1" hidden="1">{"Tab1",#N/A,FALSE,"P";"Tab2",#N/A,FALSE,"P"}</definedName>
    <definedName name="yyy" hidden="1">{"Tab1",#N/A,FALSE,"P";"Tab2",#N/A,FALSE,"P"}</definedName>
    <definedName name="yyyy" localSheetId="5" hidden="1">{"Riqfin97",#N/A,FALSE,"Tran";"Riqfinpro",#N/A,FALSE,"Tran"}</definedName>
    <definedName name="yyyy" localSheetId="6" hidden="1">{"Riqfin97",#N/A,FALSE,"Tran";"Riqfinpro",#N/A,FALSE,"Tran"}</definedName>
    <definedName name="yyyy" localSheetId="7" hidden="1">{"Riqfin97",#N/A,FALSE,"Tran";"Riqfinpro",#N/A,FALSE,"Tran"}</definedName>
    <definedName name="yyyy" localSheetId="0" hidden="1">{"Riqfin97",#N/A,FALSE,"Tran";"Riqfinpro",#N/A,FALSE,"Tran"}</definedName>
    <definedName name="yyyy" localSheetId="8" hidden="1">{"Riqfin97",#N/A,FALSE,"Tran";"Riqfinpro",#N/A,FALSE,"Tran"}</definedName>
    <definedName name="yyyy" localSheetId="9" hidden="1">{"Riqfin97",#N/A,FALSE,"Tran";"Riqfinpro",#N/A,FALSE,"Tran"}</definedName>
    <definedName name="yyyy" localSheetId="1" hidden="1">{"Riqfin97",#N/A,FALSE,"Tran";"Riqfinpro",#N/A,FALSE,"Tran"}</definedName>
    <definedName name="yyyy" hidden="1">{"Riqfin97",#N/A,FALSE,"Tran";"Riqfinpro",#N/A,FALSE,"Tran"}</definedName>
    <definedName name="Z_95224721_0485_11D4_BFD1_00508B5F4DA4_.wvu.Cols" localSheetId="0" hidden="1">#REF!</definedName>
    <definedName name="Z_95224721_0485_11D4_BFD1_00508B5F4DA4_.wvu.Cols" localSheetId="2" hidden="1">#REF!</definedName>
    <definedName name="Z_95224721_0485_11D4_BFD1_00508B5F4DA4_.wvu.Cols" hidden="1">#REF!</definedName>
    <definedName name="zpiz" localSheetId="0">[29]ZPIZ!$A$1:$F$65536</definedName>
    <definedName name="zpiz">[29]ZPIZ!$A:$F</definedName>
    <definedName name="zz" localSheetId="5" hidden="1">{"Tab1",#N/A,FALSE,"P";"Tab2",#N/A,FALSE,"P"}</definedName>
    <definedName name="zz" localSheetId="6" hidden="1">{"Tab1",#N/A,FALSE,"P";"Tab2",#N/A,FALSE,"P"}</definedName>
    <definedName name="zz" localSheetId="7" hidden="1">{"Tab1",#N/A,FALSE,"P";"Tab2",#N/A,FALSE,"P"}</definedName>
    <definedName name="zz" localSheetId="0" hidden="1">{"Tab1",#N/A,FALSE,"P";"Tab2",#N/A,FALSE,"P"}</definedName>
    <definedName name="zz" localSheetId="8" hidden="1">{"Tab1",#N/A,FALSE,"P";"Tab2",#N/A,FALSE,"P"}</definedName>
    <definedName name="zz" localSheetId="9" hidden="1">{"Tab1",#N/A,FALSE,"P";"Tab2",#N/A,FALSE,"P"}</definedName>
    <definedName name="zz" localSheetId="1" hidden="1">{"Tab1",#N/A,FALSE,"P";"Tab2",#N/A,FALSE,"P"}</definedName>
    <definedName name="zz" hidden="1">{"Tab1",#N/A,FALSE,"P";"Tab2",#N/A,FALSE,"P"}</definedName>
    <definedName name="zzzs" localSheetId="0">[29]ZZZS!$A$1:$E$65536</definedName>
    <definedName name="zzzs">[29]ZZZS!$A:$E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7" i="45" l="1"/>
  <c r="I57" i="45"/>
  <c r="J57" i="45"/>
  <c r="H8" i="42" l="1"/>
  <c r="I8" i="42"/>
  <c r="G8" i="42"/>
  <c r="H7" i="42"/>
  <c r="I7" i="42"/>
  <c r="G7" i="42"/>
  <c r="H5" i="42"/>
  <c r="H6" i="42"/>
  <c r="G6" i="42"/>
  <c r="G5" i="42"/>
  <c r="H4" i="42"/>
  <c r="G4" i="42"/>
  <c r="J23" i="48"/>
  <c r="G20" i="48"/>
  <c r="H20" i="48"/>
  <c r="I20" i="48"/>
  <c r="G21" i="48"/>
  <c r="H21" i="48"/>
  <c r="I21" i="48"/>
  <c r="G22" i="48"/>
  <c r="H22" i="48"/>
  <c r="I22" i="48"/>
  <c r="G13" i="48"/>
  <c r="H13" i="48"/>
  <c r="I13" i="48"/>
  <c r="G14" i="48"/>
  <c r="H14" i="48"/>
  <c r="I14" i="48"/>
  <c r="G15" i="48"/>
  <c r="H15" i="48"/>
  <c r="I15" i="48"/>
  <c r="G16" i="48"/>
  <c r="H16" i="48"/>
  <c r="I16" i="48"/>
  <c r="G17" i="48"/>
  <c r="H17" i="48"/>
  <c r="I17" i="48"/>
  <c r="G18" i="48"/>
  <c r="H18" i="48"/>
  <c r="I18" i="48"/>
  <c r="G19" i="48"/>
  <c r="H19" i="48"/>
  <c r="I19" i="48"/>
  <c r="H12" i="48"/>
  <c r="I12" i="48"/>
  <c r="G12" i="48"/>
  <c r="J10" i="48"/>
  <c r="H4" i="48"/>
  <c r="I4" i="48"/>
  <c r="H5" i="48"/>
  <c r="I5" i="48"/>
  <c r="H6" i="48"/>
  <c r="I6" i="48"/>
  <c r="H7" i="48"/>
  <c r="I7" i="48"/>
  <c r="H8" i="48"/>
  <c r="I8" i="48"/>
  <c r="H9" i="48"/>
  <c r="I9" i="48"/>
  <c r="G5" i="48"/>
  <c r="G6" i="48"/>
  <c r="G7" i="48"/>
  <c r="G8" i="48"/>
  <c r="G9" i="48"/>
  <c r="G4" i="48"/>
  <c r="H10" i="48" l="1"/>
  <c r="I23" i="48"/>
  <c r="H23" i="48"/>
  <c r="H25" i="48" s="1"/>
  <c r="H26" i="48" s="1"/>
  <c r="G23" i="48"/>
  <c r="G25" i="48" s="1"/>
  <c r="G26" i="48" s="1"/>
  <c r="G10" i="48"/>
  <c r="I10" i="48"/>
  <c r="J25" i="48"/>
  <c r="J26" i="48" s="1"/>
  <c r="I25" i="48" l="1"/>
  <c r="I26" i="48" s="1"/>
  <c r="J29" i="45"/>
  <c r="H29" i="45" l="1"/>
  <c r="I29" i="45"/>
  <c r="G29" i="45"/>
  <c r="I54" i="45" l="1"/>
  <c r="J54" i="45"/>
  <c r="H54" i="45"/>
  <c r="H10" i="45" l="1"/>
  <c r="G28" i="45"/>
  <c r="G30" i="45" s="1"/>
  <c r="G34" i="45" s="1"/>
  <c r="H28" i="45"/>
  <c r="H30" i="45" l="1"/>
  <c r="H34" i="45" s="1"/>
  <c r="H12" i="45"/>
  <c r="H38" i="45"/>
  <c r="H46" i="45" l="1"/>
  <c r="H47" i="45" s="1"/>
  <c r="H44" i="45"/>
  <c r="I10" i="45"/>
  <c r="J28" i="45" l="1"/>
  <c r="J30" i="45" s="1"/>
  <c r="J10" i="45"/>
  <c r="J12" i="45" s="1"/>
  <c r="I12" i="45"/>
  <c r="I28" i="45" l="1"/>
  <c r="J38" i="45"/>
  <c r="I4" i="42" s="1"/>
  <c r="J34" i="45"/>
  <c r="J36" i="45" s="1"/>
  <c r="I7" i="41" s="1"/>
  <c r="E14" i="11"/>
  <c r="G14" i="11"/>
  <c r="H52" i="45"/>
  <c r="G32" i="43"/>
  <c r="H32" i="43"/>
  <c r="J46" i="45" l="1"/>
  <c r="J44" i="45"/>
  <c r="J52" i="45" s="1"/>
  <c r="I30" i="45"/>
  <c r="I34" i="45" s="1"/>
  <c r="I36" i="45" s="1"/>
  <c r="I38" i="45"/>
  <c r="F11" i="40"/>
  <c r="F13" i="40" s="1"/>
  <c r="E11" i="40"/>
  <c r="E13" i="40" s="1"/>
  <c r="D11" i="40"/>
  <c r="C11" i="40"/>
  <c r="E9" i="20"/>
  <c r="D9" i="20"/>
  <c r="J47" i="45" l="1"/>
  <c r="I6" i="42" s="1"/>
  <c r="I5" i="42"/>
  <c r="I46" i="45"/>
  <c r="I47" i="45" s="1"/>
  <c r="I44" i="45"/>
  <c r="I52" i="45" s="1"/>
  <c r="H7" i="41"/>
  <c r="E16" i="40"/>
  <c r="F16" i="40"/>
  <c r="J4" i="38"/>
  <c r="I4" i="38"/>
  <c r="H4" i="38"/>
  <c r="F4" i="38"/>
  <c r="E4" i="38"/>
  <c r="G4" i="38"/>
  <c r="E23" i="7" l="1"/>
  <c r="E24" i="7"/>
  <c r="D24" i="7"/>
  <c r="D23" i="7"/>
  <c r="F7" i="16"/>
  <c r="G7" i="16"/>
  <c r="F8" i="16"/>
  <c r="G8" i="16"/>
  <c r="F9" i="16"/>
  <c r="G9" i="16"/>
  <c r="E9" i="16"/>
  <c r="E8" i="16"/>
  <c r="E7" i="16"/>
  <c r="F12" i="15"/>
  <c r="G12" i="15"/>
  <c r="F11" i="15"/>
  <c r="G11" i="15"/>
  <c r="F9" i="15"/>
  <c r="G9" i="15"/>
  <c r="F8" i="15"/>
  <c r="G8" i="15"/>
  <c r="F6" i="15"/>
  <c r="G6" i="15"/>
  <c r="E12" i="15"/>
  <c r="E11" i="15"/>
  <c r="E9" i="15"/>
  <c r="E8" i="15"/>
  <c r="E6" i="15"/>
  <c r="D12" i="15"/>
  <c r="D11" i="15"/>
  <c r="D9" i="15"/>
  <c r="D8" i="15"/>
  <c r="D6" i="15"/>
  <c r="F6" i="14"/>
  <c r="G6" i="14"/>
  <c r="F7" i="14"/>
  <c r="G7" i="14"/>
  <c r="F8" i="14"/>
  <c r="G8" i="14"/>
  <c r="F9" i="14"/>
  <c r="G9" i="14"/>
  <c r="F10" i="14"/>
  <c r="G10" i="14"/>
  <c r="F11" i="14"/>
  <c r="G11" i="14"/>
  <c r="F12" i="14"/>
  <c r="G12" i="14"/>
  <c r="E12" i="14"/>
  <c r="E11" i="14"/>
  <c r="E10" i="14"/>
  <c r="E9" i="14"/>
  <c r="E8" i="14"/>
  <c r="E7" i="14"/>
  <c r="E6" i="14"/>
  <c r="D12" i="14"/>
  <c r="D11" i="14"/>
  <c r="D10" i="14"/>
  <c r="D9" i="14"/>
  <c r="D8" i="14"/>
  <c r="D7" i="14"/>
  <c r="D6" i="14"/>
  <c r="F23" i="13"/>
  <c r="G23" i="13"/>
  <c r="F24" i="13"/>
  <c r="G24" i="13"/>
  <c r="F25" i="13"/>
  <c r="G25" i="13"/>
  <c r="F16" i="13"/>
  <c r="G16" i="13"/>
  <c r="F17" i="13"/>
  <c r="G17" i="13"/>
  <c r="F18" i="13"/>
  <c r="G18" i="13"/>
  <c r="F19" i="13"/>
  <c r="G19" i="13"/>
  <c r="F20" i="13"/>
  <c r="G20" i="13"/>
  <c r="F21" i="13"/>
  <c r="G21" i="13"/>
  <c r="F6" i="13"/>
  <c r="F10" i="15" s="1"/>
  <c r="G6" i="13"/>
  <c r="G10" i="15" s="1"/>
  <c r="F9" i="13"/>
  <c r="G9" i="13"/>
  <c r="F11" i="13"/>
  <c r="G11" i="13"/>
  <c r="F12" i="13"/>
  <c r="G12" i="13"/>
  <c r="F13" i="13"/>
  <c r="G13" i="13"/>
  <c r="F14" i="13"/>
  <c r="G14" i="13"/>
  <c r="E25" i="13"/>
  <c r="E24" i="13"/>
  <c r="E23" i="13"/>
  <c r="E19" i="13"/>
  <c r="E16" i="13"/>
  <c r="E13" i="13"/>
  <c r="E12" i="13"/>
  <c r="E11" i="13"/>
  <c r="E9" i="13"/>
  <c r="D14" i="13"/>
  <c r="D6" i="13"/>
  <c r="D10" i="15" s="1"/>
  <c r="D19" i="13"/>
  <c r="D21" i="13"/>
  <c r="D20" i="13"/>
  <c r="D18" i="13"/>
  <c r="D17" i="13"/>
  <c r="D16" i="13"/>
  <c r="E21" i="13"/>
  <c r="E20" i="13"/>
  <c r="E18" i="13"/>
  <c r="E17" i="13"/>
  <c r="E14" i="13"/>
  <c r="E6" i="13"/>
  <c r="E10" i="15" s="1"/>
  <c r="D9" i="13"/>
  <c r="E17" i="19" l="1"/>
  <c r="D17" i="19"/>
  <c r="C17" i="19"/>
  <c r="E16" i="19"/>
  <c r="D16" i="19"/>
  <c r="C16" i="19"/>
  <c r="E14" i="19"/>
  <c r="D14" i="19"/>
  <c r="C14" i="19"/>
  <c r="E13" i="19"/>
  <c r="D13" i="19"/>
  <c r="C13" i="19"/>
  <c r="E7" i="19"/>
  <c r="D7" i="19"/>
  <c r="C7" i="19"/>
  <c r="E6" i="19"/>
  <c r="D6" i="19"/>
  <c r="C6" i="19"/>
  <c r="E13" i="18"/>
  <c r="D13" i="18"/>
  <c r="C13" i="18"/>
  <c r="E11" i="18"/>
  <c r="D11" i="18"/>
  <c r="C11" i="18"/>
  <c r="E10" i="18"/>
  <c r="D10" i="18"/>
  <c r="C10" i="18"/>
  <c r="E8" i="18"/>
  <c r="D8" i="18"/>
  <c r="C8" i="18"/>
  <c r="E7" i="18"/>
  <c r="D7" i="18"/>
  <c r="C7" i="18"/>
  <c r="E6" i="18"/>
  <c r="D6" i="18"/>
  <c r="C6" i="18"/>
  <c r="E5" i="18"/>
  <c r="D5" i="18"/>
  <c r="C5" i="18"/>
  <c r="D20" i="7" l="1"/>
  <c r="E20" i="7"/>
  <c r="D21" i="7"/>
  <c r="E21" i="7"/>
  <c r="D22" i="7"/>
  <c r="E22" i="7"/>
  <c r="D18" i="7"/>
  <c r="E18" i="7"/>
  <c r="D17" i="7" l="1"/>
  <c r="E17" i="7"/>
  <c r="D14" i="21" l="1"/>
  <c r="E16" i="7" l="1"/>
  <c r="D16" i="7"/>
  <c r="F11" i="16" l="1"/>
  <c r="D13" i="7" s="1"/>
  <c r="G11" i="16"/>
  <c r="E13" i="7" s="1"/>
  <c r="E11" i="16"/>
  <c r="E25" i="7" l="1"/>
  <c r="E15" i="20" l="1"/>
  <c r="D15" i="20"/>
  <c r="F5" i="16" l="1"/>
  <c r="F10" i="16" s="1"/>
  <c r="G5" i="16"/>
  <c r="G10" i="16" s="1"/>
  <c r="E5" i="16"/>
  <c r="E10" i="16" s="1"/>
  <c r="E14" i="21" l="1"/>
  <c r="F14" i="11"/>
  <c r="D14" i="11"/>
  <c r="L59" i="36" l="1"/>
  <c r="L53" i="36"/>
  <c r="L56" i="36"/>
  <c r="L52" i="36"/>
  <c r="L49" i="36"/>
  <c r="L48" i="36"/>
  <c r="L46" i="36"/>
  <c r="L44" i="36"/>
  <c r="S31" i="36"/>
  <c r="M22" i="36"/>
  <c r="Q19" i="36" s="1"/>
  <c r="T19" i="36" s="1"/>
  <c r="M23" i="36"/>
  <c r="Q36" i="36"/>
  <c r="M11" i="36"/>
  <c r="Q10" i="36" s="1"/>
  <c r="T10" i="36" s="1"/>
  <c r="M9" i="36"/>
  <c r="Q8" i="36" s="1"/>
  <c r="T8" i="36" s="1"/>
  <c r="M29" i="36"/>
  <c r="Q25" i="36" s="1"/>
  <c r="M30" i="36"/>
  <c r="Q26" i="36" s="1"/>
  <c r="N25" i="36"/>
  <c r="Q21" i="36" s="1"/>
  <c r="D79" i="36"/>
  <c r="J60" i="36"/>
  <c r="F37" i="36"/>
  <c r="E37" i="36"/>
  <c r="F36" i="36"/>
  <c r="E36" i="36"/>
  <c r="F35" i="36"/>
  <c r="E35" i="36"/>
  <c r="F34" i="36"/>
  <c r="F33" i="36"/>
  <c r="P30" i="36"/>
  <c r="S30" i="36" s="1"/>
  <c r="M32" i="36"/>
  <c r="Q28" i="36" s="1"/>
  <c r="P29" i="36"/>
  <c r="M31" i="36"/>
  <c r="Q27" i="36" s="1"/>
  <c r="F31" i="36"/>
  <c r="P28" i="36"/>
  <c r="P27" i="36"/>
  <c r="P26" i="36"/>
  <c r="N28" i="36"/>
  <c r="Q24" i="36" s="1"/>
  <c r="M28" i="36"/>
  <c r="L28" i="36"/>
  <c r="P24" i="36" s="1"/>
  <c r="J28" i="36"/>
  <c r="P25" i="36"/>
  <c r="N27" i="36"/>
  <c r="Q23" i="36" s="1"/>
  <c r="M27" i="36"/>
  <c r="L27" i="36"/>
  <c r="P23" i="36" s="1"/>
  <c r="F27" i="36"/>
  <c r="N26" i="36"/>
  <c r="Q22" i="36" s="1"/>
  <c r="M26" i="36"/>
  <c r="L26" i="36"/>
  <c r="P22" i="36" s="1"/>
  <c r="J26" i="36"/>
  <c r="M25" i="36"/>
  <c r="L25" i="36"/>
  <c r="P21" i="36" s="1"/>
  <c r="F24" i="36"/>
  <c r="P20" i="36"/>
  <c r="F22" i="36"/>
  <c r="J21" i="36"/>
  <c r="J20" i="36" s="1"/>
  <c r="P19" i="36"/>
  <c r="S19" i="36" s="1"/>
  <c r="M20" i="36"/>
  <c r="Q18" i="36" s="1"/>
  <c r="T18" i="36" s="1"/>
  <c r="P18" i="36"/>
  <c r="S18" i="36" s="1"/>
  <c r="M19" i="36"/>
  <c r="Q17" i="36" s="1"/>
  <c r="T17" i="36" s="1"/>
  <c r="P17" i="36"/>
  <c r="S17" i="36" s="1"/>
  <c r="M18" i="36"/>
  <c r="Q16" i="36" s="1"/>
  <c r="T16" i="36" s="1"/>
  <c r="F18" i="36"/>
  <c r="P16" i="36"/>
  <c r="S16" i="36" s="1"/>
  <c r="F17" i="36"/>
  <c r="P15" i="36"/>
  <c r="S15" i="36" s="1"/>
  <c r="M16" i="36"/>
  <c r="Q15" i="36" s="1"/>
  <c r="T15" i="36" s="1"/>
  <c r="J16" i="36"/>
  <c r="P14" i="36"/>
  <c r="S14" i="36" s="1"/>
  <c r="M15" i="36"/>
  <c r="Q14" i="36" s="1"/>
  <c r="T14" i="36" s="1"/>
  <c r="J15" i="36"/>
  <c r="P13" i="36"/>
  <c r="S13" i="36" s="1"/>
  <c r="M14" i="36"/>
  <c r="Q13" i="36" s="1"/>
  <c r="T13" i="36" s="1"/>
  <c r="P12" i="36"/>
  <c r="S12" i="36" s="1"/>
  <c r="M13" i="36"/>
  <c r="P11" i="36"/>
  <c r="S11" i="36" s="1"/>
  <c r="M12" i="36"/>
  <c r="Q11" i="36" s="1"/>
  <c r="T11" i="36" s="1"/>
  <c r="P10" i="36"/>
  <c r="S10" i="36" s="1"/>
  <c r="Q9" i="36"/>
  <c r="T9" i="36" s="1"/>
  <c r="P9" i="36"/>
  <c r="S9" i="36" s="1"/>
  <c r="P8" i="36"/>
  <c r="S8" i="36" s="1"/>
  <c r="Q7" i="36"/>
  <c r="T7" i="36" s="1"/>
  <c r="P7" i="36"/>
  <c r="S7" i="36" s="1"/>
  <c r="P6" i="36"/>
  <c r="S6" i="36" s="1"/>
  <c r="M6" i="36"/>
  <c r="Q31" i="36" s="1"/>
  <c r="T31" i="36" s="1"/>
  <c r="P5" i="36"/>
  <c r="S5" i="36" s="1"/>
  <c r="M5" i="36"/>
  <c r="F5" i="36"/>
  <c r="E5" i="36"/>
  <c r="P4" i="36"/>
  <c r="S4" i="36" s="1"/>
  <c r="P3" i="36"/>
  <c r="S3" i="36" s="1"/>
  <c r="M2" i="36"/>
  <c r="Q3" i="36" s="1"/>
  <c r="T3" i="36" s="1"/>
  <c r="C37" i="22"/>
  <c r="B37" i="22" s="1"/>
  <c r="C33" i="22"/>
  <c r="B33" i="22" s="1"/>
  <c r="B34" i="22"/>
  <c r="B38" i="22"/>
  <c r="E5" i="22"/>
  <c r="E7" i="22"/>
  <c r="E8" i="22"/>
  <c r="E12" i="22"/>
  <c r="E14" i="22"/>
  <c r="E16" i="22"/>
  <c r="E17" i="22"/>
  <c r="E18" i="22"/>
  <c r="E19" i="22"/>
  <c r="E4" i="22"/>
  <c r="D13" i="22"/>
  <c r="D15" i="22"/>
  <c r="D17" i="22"/>
  <c r="D6" i="22"/>
  <c r="D19" i="22"/>
  <c r="D18" i="22"/>
  <c r="D16" i="22"/>
  <c r="D14" i="22"/>
  <c r="D12" i="22"/>
  <c r="D9" i="22"/>
  <c r="D8" i="22"/>
  <c r="D7" i="22"/>
  <c r="D5" i="22"/>
  <c r="D4" i="22"/>
  <c r="C17" i="22"/>
  <c r="C12" i="22"/>
  <c r="C4" i="22"/>
  <c r="C13" i="22"/>
  <c r="E13" i="22"/>
  <c r="C18" i="22"/>
  <c r="C8" i="22"/>
  <c r="C19" i="22"/>
  <c r="C16" i="22"/>
  <c r="C6" i="22"/>
  <c r="C15" i="22"/>
  <c r="C7" i="22"/>
  <c r="C20" i="22"/>
  <c r="C14" i="22"/>
  <c r="D20" i="22"/>
  <c r="D10" i="22"/>
  <c r="D3" i="22"/>
  <c r="E15" i="22"/>
  <c r="E20" i="22"/>
  <c r="E6" i="22"/>
  <c r="E9" i="22"/>
  <c r="C5" i="22"/>
  <c r="C10" i="22"/>
  <c r="C11" i="22"/>
  <c r="D11" i="22"/>
  <c r="H37" i="17"/>
  <c r="I37" i="17"/>
  <c r="H38" i="17"/>
  <c r="I38" i="17"/>
  <c r="H39" i="17"/>
  <c r="I39" i="17"/>
  <c r="H40" i="17"/>
  <c r="I40" i="17"/>
  <c r="H41" i="17"/>
  <c r="I41" i="17"/>
  <c r="H42" i="17"/>
  <c r="I42" i="17"/>
  <c r="H43" i="17"/>
  <c r="I43" i="17"/>
  <c r="H46" i="17"/>
  <c r="I46" i="17"/>
  <c r="H47" i="17"/>
  <c r="I47" i="17"/>
  <c r="H48" i="17"/>
  <c r="I48" i="17"/>
  <c r="H49" i="17"/>
  <c r="I49" i="17"/>
  <c r="H50" i="17"/>
  <c r="I50" i="17"/>
  <c r="H51" i="17"/>
  <c r="I51" i="17"/>
  <c r="H52" i="17"/>
  <c r="I52" i="17"/>
  <c r="H53" i="17"/>
  <c r="I53" i="17"/>
  <c r="H54" i="17"/>
  <c r="I54" i="17"/>
  <c r="H55" i="17"/>
  <c r="I55" i="17"/>
  <c r="E10" i="22"/>
  <c r="E3" i="22"/>
  <c r="E11" i="22"/>
  <c r="F135" i="17"/>
  <c r="E114" i="17" s="1"/>
  <c r="E135" i="17"/>
  <c r="C114" i="17" s="1"/>
  <c r="D135" i="17"/>
  <c r="C135" i="17"/>
  <c r="F74" i="17"/>
  <c r="E74" i="17"/>
  <c r="D74" i="17"/>
  <c r="C74" i="17"/>
  <c r="F73" i="17"/>
  <c r="E73" i="17"/>
  <c r="D73" i="17"/>
  <c r="C73" i="17"/>
  <c r="F65" i="17"/>
  <c r="E65" i="17"/>
  <c r="D65" i="17"/>
  <c r="C65" i="17"/>
  <c r="F45" i="17"/>
  <c r="E45" i="17"/>
  <c r="D45" i="17"/>
  <c r="C45" i="17"/>
  <c r="F44" i="17"/>
  <c r="E44" i="17"/>
  <c r="D44" i="17"/>
  <c r="C44" i="17"/>
  <c r="F36" i="17"/>
  <c r="E36" i="17"/>
  <c r="D36" i="17"/>
  <c r="C36" i="17"/>
  <c r="E7" i="17"/>
  <c r="C9" i="22"/>
  <c r="C3" i="22"/>
  <c r="M24" i="36" l="1"/>
  <c r="I45" i="17"/>
  <c r="F11" i="22"/>
  <c r="H11" i="22" s="1"/>
  <c r="C36" i="22" s="1"/>
  <c r="B36" i="22" s="1"/>
  <c r="I44" i="17"/>
  <c r="J24" i="36"/>
  <c r="J10" i="36"/>
  <c r="C115" i="17"/>
  <c r="E115" i="17"/>
  <c r="M7" i="36"/>
  <c r="Q6" i="36" s="1"/>
  <c r="T6" i="36" s="1"/>
  <c r="I36" i="17"/>
  <c r="I56" i="17" s="1"/>
  <c r="D57" i="17"/>
  <c r="H44" i="17"/>
  <c r="F19" i="22"/>
  <c r="H19" i="22" s="1"/>
  <c r="N3" i="36"/>
  <c r="Q12" i="36"/>
  <c r="T12" i="36" s="1"/>
  <c r="N24" i="36"/>
  <c r="Q20" i="36" s="1"/>
  <c r="M4" i="36"/>
  <c r="N4" i="36" s="1"/>
  <c r="T20" i="36"/>
  <c r="H36" i="17"/>
  <c r="H45" i="17"/>
  <c r="F17" i="22"/>
  <c r="H17" i="22" s="1"/>
  <c r="J43" i="36"/>
  <c r="M33" i="36"/>
  <c r="Q29" i="36" s="1"/>
  <c r="Q5" i="36"/>
  <c r="F6" i="22"/>
  <c r="H6" i="22" s="1"/>
  <c r="F18" i="22"/>
  <c r="H18" i="22" s="1"/>
  <c r="C21" i="22"/>
  <c r="C22" i="22" s="1"/>
  <c r="F15" i="22"/>
  <c r="H15" i="22" s="1"/>
  <c r="F4" i="22"/>
  <c r="H4" i="22" s="1"/>
  <c r="F10" i="22"/>
  <c r="H10" i="22" s="1"/>
  <c r="F13" i="22"/>
  <c r="H13" i="22" s="1"/>
  <c r="F14" i="22"/>
  <c r="H14" i="22" s="1"/>
  <c r="F9" i="22"/>
  <c r="H9" i="22" s="1"/>
  <c r="F20" i="22"/>
  <c r="H20" i="22" s="1"/>
  <c r="D21" i="22"/>
  <c r="K21" i="22" s="1"/>
  <c r="F5" i="22"/>
  <c r="H5" i="22" s="1"/>
  <c r="F12" i="22"/>
  <c r="H12" i="22" s="1"/>
  <c r="F8" i="22"/>
  <c r="H8" i="22" s="1"/>
  <c r="F16" i="22"/>
  <c r="H16" i="22" s="1"/>
  <c r="F7" i="22"/>
  <c r="H7" i="22" s="1"/>
  <c r="E21" i="22"/>
  <c r="E22" i="22" s="1"/>
  <c r="F3" i="22"/>
  <c r="H3" i="22" s="1"/>
  <c r="C32" i="22" s="1"/>
  <c r="B32" i="22" s="1"/>
  <c r="C39" i="22" l="1"/>
  <c r="B39" i="22" s="1"/>
  <c r="E23" i="22"/>
  <c r="E24" i="22" s="1"/>
  <c r="M17" i="36"/>
  <c r="N17" i="36" s="1"/>
  <c r="Q4" i="36"/>
  <c r="T4" i="36" s="1"/>
  <c r="T5" i="36"/>
  <c r="C23" i="22"/>
  <c r="C24" i="22" s="1"/>
  <c r="F21" i="22"/>
  <c r="F23" i="22" s="1"/>
  <c r="F24" i="22" s="1"/>
  <c r="D22" i="22"/>
  <c r="C35" i="22"/>
  <c r="B35" i="22" s="1"/>
  <c r="D23" i="22"/>
  <c r="D24" i="22" s="1"/>
  <c r="M3" i="36" l="1"/>
  <c r="H21" i="22"/>
  <c r="M34" i="36"/>
  <c r="Q30" i="36" s="1"/>
  <c r="T30" i="36" s="1"/>
  <c r="O3" i="36"/>
  <c r="F22" i="22"/>
  <c r="D25" i="7"/>
  <c r="D27" i="7" s="1"/>
  <c r="E26" i="7"/>
  <c r="D26" i="7" l="1"/>
  <c r="E27" i="7"/>
  <c r="E19" i="20"/>
  <c r="D19" i="20"/>
  <c r="C5" i="23" l="1"/>
  <c r="G10" i="45"/>
  <c r="G38" i="45" l="1"/>
  <c r="G44" i="45" s="1"/>
  <c r="G12" i="4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Harvan Peter</author>
  </authors>
  <commentList>
    <comment ref="B6" authorId="0" shapeId="0" xr:uid="{00000000-0006-0000-0100-000001000000}">
      <text>
        <r>
          <rPr>
            <b/>
            <sz val="9"/>
            <color indexed="81"/>
            <rFont val="Segoe UI"/>
            <family val="2"/>
            <charset val="238"/>
          </rPr>
          <t>Harvan Peter:</t>
        </r>
        <r>
          <rPr>
            <sz val="9"/>
            <color indexed="81"/>
            <rFont val="Segoe UI"/>
            <family val="2"/>
            <charset val="238"/>
          </rPr>
          <t xml:space="preserve">
cash vs cash. Asi chyba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19" authorId="0" shapeId="0" xr:uid="{00000000-0006-0000-1300-000001000000}">
      <text>
        <r>
          <rPr>
            <sz val="11"/>
            <color theme="1"/>
            <rFont val="Calibri"/>
            <family val="2"/>
            <scheme val="minor"/>
          </rPr>
          <t>This covers costs that are not recorded as expenditure in national accounts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19" authorId="0" shapeId="0" xr:uid="{00000000-0006-0000-1400-000001000000}">
      <text>
        <r>
          <rPr>
            <sz val="11"/>
            <color theme="1"/>
            <rFont val="Calibri"/>
            <family val="2"/>
            <scheme val="minor"/>
          </rPr>
          <t>This covers costs that are not recorded as expenditure in national accounts</t>
        </r>
      </text>
    </comment>
  </commentList>
</comments>
</file>

<file path=xl/sharedStrings.xml><?xml version="1.0" encoding="utf-8"?>
<sst xmlns="http://schemas.openxmlformats.org/spreadsheetml/2006/main" count="1315" uniqueCount="758">
  <si>
    <t>Zdroj: MF SR</t>
  </si>
  <si>
    <t xml:space="preserve"> - ostatné</t>
  </si>
  <si>
    <t>B.9</t>
  </si>
  <si>
    <t>% HDP</t>
  </si>
  <si>
    <t>ESA kód</t>
  </si>
  <si>
    <t>[3] Kladné znamienko predstavuje pozitívny vplyv jednorazového opatrenia na saldo VS</t>
  </si>
  <si>
    <t>15. Štrukturálne saldo (13-8) (% potenciálneho HDP)</t>
  </si>
  <si>
    <t>14. Cyklicky upravené primárne saldo (13+6) (% potenciálneho HDP)</t>
  </si>
  <si>
    <t>13. Cyklicky upravené saldo (1-12) (% potenciálneho HDP)</t>
  </si>
  <si>
    <t>12. Cyklická zložka (% potenciálneho HDP)</t>
  </si>
  <si>
    <t>11. Produkčná medzera (% potenciálneho HDP)</t>
  </si>
  <si>
    <t>10. Potenciálny rast HDP (%)</t>
  </si>
  <si>
    <t>9. Reálny rast HDP (%)</t>
  </si>
  <si>
    <t>8. Jednorazové a dočasné efekty</t>
  </si>
  <si>
    <t>7. Primárne saldo VS</t>
  </si>
  <si>
    <t>D.41</t>
  </si>
  <si>
    <t>6. Úrokové náklady</t>
  </si>
  <si>
    <t>S.1314</t>
  </si>
  <si>
    <t>5. Fondy sociálneho zabezpečenia</t>
  </si>
  <si>
    <t>S.1313</t>
  </si>
  <si>
    <t>4. Miestna štátna správa</t>
  </si>
  <si>
    <t>-</t>
  </si>
  <si>
    <t>S.1312</t>
  </si>
  <si>
    <t>3. Regionálna štátna správa</t>
  </si>
  <si>
    <t>S.1311</t>
  </si>
  <si>
    <t>2. Ústredná štátna správa</t>
  </si>
  <si>
    <t>S.13</t>
  </si>
  <si>
    <t>1. Verejná správa</t>
  </si>
  <si>
    <t>Čisté pôžičky (EDP B.9) podsektorov verejnej správy</t>
  </si>
  <si>
    <t>mil. eur</t>
  </si>
  <si>
    <t>Table 4.a  General government expenditure and revenue targets, broken down by main components.</t>
  </si>
  <si>
    <t>ESA Code</t>
  </si>
  <si>
    <t>General government (S13)</t>
  </si>
  <si>
    <t>% GDP</t>
  </si>
  <si>
    <t>nominal mill. €</t>
  </si>
  <si>
    <t>1. Total revenue target</t>
  </si>
  <si>
    <t>TR</t>
  </si>
  <si>
    <t>Of which</t>
  </si>
  <si>
    <t xml:space="preserve">1.1. Taxes on production and imports </t>
  </si>
  <si>
    <t>D.2</t>
  </si>
  <si>
    <t xml:space="preserve">1.2. Current taxes on income, wealth, etc </t>
  </si>
  <si>
    <t>D.5</t>
  </si>
  <si>
    <t xml:space="preserve">1.3. Capital taxes </t>
  </si>
  <si>
    <t>D.91</t>
  </si>
  <si>
    <t xml:space="preserve">1.4. Social contributions </t>
  </si>
  <si>
    <t>D.61</t>
  </si>
  <si>
    <t xml:space="preserve">1.5. Property income  </t>
  </si>
  <si>
    <t>D.4</t>
  </si>
  <si>
    <r>
      <t>1.6. Other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</si>
  <si>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 xml:space="preserve">p.m.: Tax burden </t>
    </r>
    <r>
      <rPr>
        <sz val="8"/>
        <color indexed="8"/>
        <rFont val="Times New Roman"/>
        <family val="1"/>
        <charset val="238"/>
      </rPr>
      <t>(D.2+D.5+D.61+D.91-D.995)</t>
    </r>
    <r>
      <rPr>
        <vertAlign val="superscript"/>
        <sz val="8"/>
        <color indexed="8"/>
        <rFont val="Times New Roman"/>
        <family val="1"/>
        <charset val="238"/>
      </rPr>
      <t>2</t>
    </r>
  </si>
  <si>
    <t>2. Total expenditure target</t>
  </si>
  <si>
    <r>
      <t>TE</t>
    </r>
    <r>
      <rPr>
        <vertAlign val="superscript"/>
        <sz val="7"/>
        <color indexed="8"/>
        <rFont val="Times New Roman"/>
        <family val="1"/>
        <charset val="238"/>
      </rPr>
      <t>3</t>
    </r>
  </si>
  <si>
    <t xml:space="preserve">2.1. Compensation of employees  </t>
  </si>
  <si>
    <t xml:space="preserve">D.1 </t>
  </si>
  <si>
    <t>2.2. Intermediate consumption</t>
  </si>
  <si>
    <t>P.2</t>
  </si>
  <si>
    <t xml:space="preserve">2.3. Social payments </t>
  </si>
  <si>
    <r>
      <t>D.62</t>
    </r>
    <r>
      <rPr>
        <vertAlign val="superscript"/>
        <sz val="7"/>
        <color indexed="8"/>
        <rFont val="Times New Roman"/>
        <family val="1"/>
        <charset val="238"/>
      </rPr>
      <t>6</t>
    </r>
    <r>
      <rPr>
        <sz val="7"/>
        <color indexed="8"/>
        <rFont val="Times New Roman"/>
        <family val="1"/>
        <charset val="238"/>
      </rPr>
      <t>, D.632</t>
    </r>
  </si>
  <si>
    <r>
      <t xml:space="preserve">        of which Unemployment benefits</t>
    </r>
    <r>
      <rPr>
        <b/>
        <vertAlign val="superscript"/>
        <sz val="8"/>
        <color indexed="8"/>
        <rFont val="Times New Roman"/>
        <family val="1"/>
        <charset val="238"/>
      </rPr>
      <t>4</t>
    </r>
  </si>
  <si>
    <t xml:space="preserve">2.4. Interest expenditure </t>
  </si>
  <si>
    <t xml:space="preserve">D.41 </t>
  </si>
  <si>
    <t xml:space="preserve">2.5. Subsidies </t>
  </si>
  <si>
    <t>D.3</t>
  </si>
  <si>
    <t xml:space="preserve">2.6. Gross fixed capital formation </t>
  </si>
  <si>
    <t>P.51</t>
  </si>
  <si>
    <t>2.7. Capital transfers</t>
  </si>
  <si>
    <t xml:space="preserve">D.9 </t>
  </si>
  <si>
    <r>
      <t>2.8. Other</t>
    </r>
    <r>
      <rPr>
        <b/>
        <vertAlign val="superscript"/>
        <sz val="8"/>
        <color indexed="8"/>
        <rFont val="Times New Roman"/>
        <family val="1"/>
        <charset val="238"/>
      </rPr>
      <t>5</t>
    </r>
  </si>
  <si>
    <t>1/ P.11+P.12+P.131+D.39rec+D.7rec+D.9rec (other than D.91rec)</t>
  </si>
  <si>
    <t xml:space="preserve">2/ Including those collected by the EU and including an adjustment for uncollected taxes and social contributions D.995), if appropriate. </t>
  </si>
  <si>
    <t>3/ TR-TE = B.9.</t>
  </si>
  <si>
    <t>4/ Includes cash benefits (D.621 and D.624) and in kind benefits (D.631, under ESA2010 D.632) related to unemployment benefits.</t>
  </si>
  <si>
    <t>5/ D.29pay + D.4pay (other than D.41pay) +D.5pay +D.7pay +P.52+P.53+K.2+D.8.</t>
  </si>
  <si>
    <t>6/ Under ESA95: D6311_D63121_D63131pay; in ESA2010 D632pay</t>
  </si>
  <si>
    <t>7/ Please note that the no-policy change scenario involves the extrapolation of revenue and expenditure trends before adding the impact of the measures included in the</t>
  </si>
  <si>
    <t>forthcoming year's budget.</t>
  </si>
  <si>
    <t>Table 4.b Amounts to be excluded from the expenditure benchmark</t>
  </si>
  <si>
    <t>Level</t>
  </si>
  <si>
    <r>
      <t>1.</t>
    </r>
    <r>
      <rPr>
        <b/>
        <i/>
        <sz val="8"/>
        <color indexed="8"/>
        <rFont val="Times New Roman"/>
        <family val="1"/>
        <charset val="238"/>
      </rPr>
      <t xml:space="preserve"> </t>
    </r>
    <r>
      <rPr>
        <b/>
        <sz val="8"/>
        <color indexed="8"/>
        <rFont val="Times New Roman"/>
        <family val="1"/>
        <charset val="238"/>
      </rPr>
      <t>Expenditure  on EU programmes fully matched  by EU funds revenue</t>
    </r>
  </si>
  <si>
    <t>(nominal value mill. eur)</t>
  </si>
  <si>
    <r>
      <t xml:space="preserve">2. Cyclical unemployment benefit expenditure 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</si>
  <si>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 xml:space="preserve">3. Effect of discretionary revenue measures 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</si>
  <si>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t>4. Revenue increases mandated by law</t>
  </si>
  <si>
    <t>1/ Please detail the methodology used to obtain the cyclical component of unemployment benefit expenditure. It should build on unemployment benefit expenditure as defined in COFOG under the code 10.5</t>
  </si>
  <si>
    <t>2/ Revenue increases mandated by law should not be included in the effect of discretionary revenue measures: data reported in rows 3 and 4 should be mutually exclusive.</t>
  </si>
  <si>
    <t>Podklad k výpočtu bodu 2. - Dávky v nezamestnanosti rok t = 0,26 % HDP, rok t+1 = 0,24 % HDP</t>
  </si>
  <si>
    <t>Podklad k výpočtu bodu 2. - Dávky v nezamestnanosti nominálna hodnota rok t = 186,471 mil. €, rok t+1 = 179,221 mil. €</t>
  </si>
  <si>
    <t>Skutočnosť</t>
  </si>
  <si>
    <t>B1*g</t>
  </si>
  <si>
    <t>Zložky reálneho HDP</t>
  </si>
  <si>
    <t>P.3</t>
  </si>
  <si>
    <t xml:space="preserve">4. Konečná spotreba verejnej správy  </t>
  </si>
  <si>
    <t>5. Tvorba hrubého fixného kapitálu</t>
  </si>
  <si>
    <t>6. Zmena stavu zásob a čisté nadobudnutie cenností (% HDP)</t>
  </si>
  <si>
    <t>P.52 + P.53</t>
  </si>
  <si>
    <t>7. Vývoz výrobkov a služieb</t>
  </si>
  <si>
    <t>P.6</t>
  </si>
  <si>
    <t xml:space="preserve">8. Dovoz výrobkov a služieb       </t>
  </si>
  <si>
    <t>P.7</t>
  </si>
  <si>
    <t>Príspevky k reálnemu rastu HDP</t>
  </si>
  <si>
    <t>9. Domáci dopyt spolu</t>
  </si>
  <si>
    <t>10. Zmena stavu zásob a čisté nadobudnutie cenností</t>
  </si>
  <si>
    <t>11. Saldo zahr. obchodu s výrobkami a službami</t>
  </si>
  <si>
    <t>B.11</t>
  </si>
  <si>
    <t>miera rastu</t>
  </si>
  <si>
    <t>2. Potenciálny HDP</t>
  </si>
  <si>
    <t>1. Reálny HDP</t>
  </si>
  <si>
    <t>3. Nominálny HDP</t>
  </si>
  <si>
    <t xml:space="preserve">     z toho</t>
  </si>
  <si>
    <t xml:space="preserve">     1.1 Predpokladaný vplyv agregovaných rozpočtových opatrení na hospodársky rast</t>
  </si>
  <si>
    <t xml:space="preserve">     príspevky:</t>
  </si>
  <si>
    <t xml:space="preserve">     - kapitál</t>
  </si>
  <si>
    <t xml:space="preserve">     - práca</t>
  </si>
  <si>
    <t xml:space="preserve">     - celková produktivita faktorov</t>
  </si>
  <si>
    <t>Tabuľka 1a - Makroekonomický prehľad</t>
  </si>
  <si>
    <t>1. Deflátor HDP</t>
  </si>
  <si>
    <t>2. Deflátor súkromnej spotreby</t>
  </si>
  <si>
    <t>4. Deflátor verejnej spotreby</t>
  </si>
  <si>
    <t>5. Deflátor investícií</t>
  </si>
  <si>
    <t>6. Deflátor exportu tovarov a služieb</t>
  </si>
  <si>
    <t>7. Deflátor importu tovarov a služieb</t>
  </si>
  <si>
    <t>Tabuľka 1b - Cenový vývoj</t>
  </si>
  <si>
    <t xml:space="preserve">1. Počet zamestnaných (tis.) [1] </t>
  </si>
  <si>
    <t xml:space="preserve">4. Produktivita práce na osobu (eur) [4]  </t>
  </si>
  <si>
    <t>5. Produktivita práce na hodinu (eur) [5]</t>
  </si>
  <si>
    <t>6. Odmeny zamestnancov (mil. eur)</t>
  </si>
  <si>
    <t>D.1</t>
  </si>
  <si>
    <t>7. Odmeny na zamestnanca (eur)</t>
  </si>
  <si>
    <t xml:space="preserve">Tabuľka 1c - Ukazovatele trhu práce </t>
  </si>
  <si>
    <t>1. Čisté pôžičky poskytnuté / prijaté od zvyšku sveta</t>
  </si>
  <si>
    <t xml:space="preserve">     z toho:</t>
  </si>
  <si>
    <t xml:space="preserve">     - Tovary a služby</t>
  </si>
  <si>
    <t xml:space="preserve">     - Primárne príjmy a transfery</t>
  </si>
  <si>
    <t xml:space="preserve">     - Kapitálový účet</t>
  </si>
  <si>
    <t>3. Čisté pôžičky poskytnuté / prijaté verejnej správy</t>
  </si>
  <si>
    <t>4. Štatistický rozdiel</t>
  </si>
  <si>
    <t>2. Budgetary Targets</t>
  </si>
  <si>
    <t>Table 2.a. General government budgetary targets broken down by subsector</t>
  </si>
  <si>
    <t>Year t</t>
  </si>
  <si>
    <t>Year t+1</t>
  </si>
  <si>
    <t>Net lending (+) / net borrowing (-) ( B.9) by sub-sector</t>
  </si>
  <si>
    <t>1. General government</t>
  </si>
  <si>
    <t>2. Central government</t>
  </si>
  <si>
    <t>3. State government</t>
  </si>
  <si>
    <t>M</t>
  </si>
  <si>
    <t>4. Local government</t>
  </si>
  <si>
    <t>5. Social security funds</t>
  </si>
  <si>
    <t>6. Interest expenditure</t>
  </si>
  <si>
    <r>
      <t>7. Primary balance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</si>
  <si>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r>
      <t>8. One-off and other emporary measures</t>
    </r>
    <r>
      <rPr>
        <b/>
        <vertAlign val="superscript"/>
        <sz val="8"/>
        <color indexed="8"/>
        <rFont val="Times New Roman"/>
        <family val="1"/>
        <charset val="238"/>
      </rPr>
      <t>3</t>
    </r>
  </si>
  <si>
    <t>9. Real GDP growth (%) (=1. in Table 1a)</t>
  </si>
  <si>
    <t>10. Potential GDP growth (%) (=2 in Table 1.a)</t>
  </si>
  <si>
    <t>contributions:</t>
  </si>
  <si>
    <t>labour</t>
  </si>
  <si>
    <t>capital</t>
  </si>
  <si>
    <t>total factor productivity</t>
  </si>
  <si>
    <t>11. Output gap (% of potential GDP)</t>
  </si>
  <si>
    <t>12. Cyclical budgetary component (% of potential GDP)</t>
  </si>
  <si>
    <t>13. Cyclically-adjusted balance (1 - 12) (% of potential GDP)</t>
  </si>
  <si>
    <t>14. Cyclically-adjusted primary balance (13 + 6) (% of potential GDP)</t>
  </si>
  <si>
    <t>15. Structural balance (13 - 8) (% of potential GDP)</t>
  </si>
  <si>
    <t>1/ TR-TE= B.9.</t>
  </si>
  <si>
    <t>2/ The primary balance is calculated as (B.9, item 8) plus (D.41, item 9).</t>
  </si>
  <si>
    <t>3/ A plus sign means deficit-reducing one-off measures.</t>
  </si>
  <si>
    <r>
      <t>3. Expenditure and Revenue Projections under the no-policy change scenario</t>
    </r>
    <r>
      <rPr>
        <b/>
        <u/>
        <vertAlign val="superscript"/>
        <sz val="9"/>
        <color indexed="8"/>
        <rFont val="Times New Roman"/>
        <family val="1"/>
        <charset val="238"/>
      </rPr>
      <t>7</t>
    </r>
  </si>
  <si>
    <t>Table 3. General government expenditure and revenue projections at unchanged policies broken down by main components.</t>
  </si>
  <si>
    <t>1. Total revenue at unchanged policies</t>
  </si>
  <si>
    <t>2. Total expenditure at unchanged policies</t>
  </si>
  <si>
    <r>
      <t>D.62</t>
    </r>
    <r>
      <rPr>
        <vertAlign val="superscript"/>
        <sz val="7"/>
        <color indexed="8"/>
        <rFont val="Times New Roman"/>
        <family val="1"/>
        <charset val="238"/>
      </rPr>
      <t>1</t>
    </r>
    <r>
      <rPr>
        <sz val="7"/>
        <color indexed="8"/>
        <rFont val="Times New Roman"/>
        <family val="1"/>
        <charset val="238"/>
      </rPr>
      <t>, D.632</t>
    </r>
  </si>
  <si>
    <t>1/ Under ESA95: D6311_D63121_D63131pay; in ESA2010 D632pay</t>
  </si>
  <si>
    <t>4. Expenditure and Revenue targets.</t>
  </si>
  <si>
    <t>Year t-1</t>
  </si>
  <si>
    <t>Table 4.c  General government expenditure by function.</t>
  </si>
  <si>
    <r>
      <t>4.c.i)</t>
    </r>
    <r>
      <rPr>
        <sz val="12"/>
        <color indexed="8"/>
        <rFont val="Times New Roman"/>
        <family val="1"/>
        <charset val="238"/>
      </rPr>
      <t xml:space="preserve"> </t>
    </r>
    <r>
      <rPr>
        <sz val="8"/>
        <color indexed="8"/>
        <rFont val="Times New Roman"/>
        <family val="1"/>
        <charset val="238"/>
      </rPr>
      <t>General government expenditure on education, healthcare and employment</t>
    </r>
  </si>
  <si>
    <t>% general government expenditure</t>
  </si>
  <si>
    <r>
      <t>Education</t>
    </r>
    <r>
      <rPr>
        <vertAlign val="superscript"/>
        <sz val="8"/>
        <color indexed="8"/>
        <rFont val="Times New Roman"/>
        <family val="1"/>
        <charset val="238"/>
      </rPr>
      <t>1</t>
    </r>
  </si>
  <si>
    <r>
      <t>Health</t>
    </r>
    <r>
      <rPr>
        <vertAlign val="superscript"/>
        <sz val="8"/>
        <color indexed="8"/>
        <rFont val="Times New Roman"/>
        <family val="1"/>
        <charset val="238"/>
      </rPr>
      <t>1</t>
    </r>
  </si>
  <si>
    <r>
      <t>Employement</t>
    </r>
    <r>
      <rPr>
        <vertAlign val="superscript"/>
        <sz val="8"/>
        <color indexed="8"/>
        <rFont val="Times New Roman"/>
        <family val="1"/>
        <charset val="238"/>
      </rPr>
      <t>2</t>
    </r>
  </si>
  <si>
    <t>1/ These expenditure categories should correspond respectively to items 9 and7 in table 4.c.ii).</t>
  </si>
  <si>
    <t>2/ This expenditure category should contain, inter alia, government spending related to active labour market policies (ALMPs) including public</t>
  </si>
  <si>
    <t>employment services. On the contrary, items such as compensation of public employees or vocational training programmes should not be included here.</t>
  </si>
  <si>
    <r>
      <t>4.c.ii)</t>
    </r>
    <r>
      <rPr>
        <b/>
        <sz val="9"/>
        <color indexed="8"/>
        <rFont val="Times New Roman"/>
        <family val="1"/>
        <charset val="238"/>
      </rPr>
      <t xml:space="preserve"> </t>
    </r>
    <r>
      <rPr>
        <b/>
        <sz val="9"/>
        <color indexed="8"/>
        <rFont val="Times New Roman"/>
        <family val="1"/>
        <charset val="238"/>
      </rPr>
      <t>Classification of the functions of the Government</t>
    </r>
  </si>
  <si>
    <t>Functions of the Government</t>
  </si>
  <si>
    <t>COFOG Code</t>
  </si>
  <si>
    <t>1. General public services</t>
  </si>
  <si>
    <t>2. Defense</t>
  </si>
  <si>
    <t>3. Public order and safety</t>
  </si>
  <si>
    <t xml:space="preserve">4. Economic affairs </t>
  </si>
  <si>
    <t>4. Environmental protection</t>
  </si>
  <si>
    <t>6. housing and community amenities</t>
  </si>
  <si>
    <t>7. Health</t>
  </si>
  <si>
    <t>8. Recreation, culture  and religion</t>
  </si>
  <si>
    <t>9. Education</t>
  </si>
  <si>
    <t>10. Social protection</t>
  </si>
  <si>
    <t>11. Total Expenditure (= item 2 in Table 2.c.i)</t>
  </si>
  <si>
    <t>TE</t>
  </si>
  <si>
    <t>5. Description of discretionary measures included in the draft budget.</t>
  </si>
  <si>
    <t>Table 5.a Discretionary measures taken by General Government</t>
  </si>
  <si>
    <t>Budgetary impact</t>
  </si>
  <si>
    <t>List of measures</t>
  </si>
  <si>
    <r>
      <t>Detailed description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</si>
  <si>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t>Target (Expenditure / Revenue component) ESA 95 Code</t>
  </si>
  <si>
    <t>Accounting  principle</t>
  </si>
  <si>
    <t>Adoption Status</t>
  </si>
  <si>
    <t xml:space="preserve">Year t </t>
  </si>
  <si>
    <t>Year   t+1</t>
  </si>
  <si>
    <t>Year t+2</t>
  </si>
  <si>
    <t>Year t+…</t>
  </si>
  <si>
    <t>(1)</t>
  </si>
  <si>
    <t>(2)</t>
  </si>
  <si>
    <t>…</t>
  </si>
  <si>
    <t>TOTAL</t>
  </si>
  <si>
    <t>1/ Please describe in further detail in case of major fiscal policy reform plans with potential spillover effects for other Member States in the Euro Area  .</t>
  </si>
  <si>
    <t>Table 5.b Discretionary measures taken by Central Government</t>
  </si>
  <si>
    <r>
      <t>Table 5.c Discretionary measures taken by Central Government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</si>
  <si>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>Detailed description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</si>
  <si>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t>1/ Please name whether State Government, Local Government and/or Social Security Funds.</t>
  </si>
  <si>
    <t>2/ Please describe in further detail in case of major fiscal policy reform plans with potential spillover effects for other Member States in the Euro Area.</t>
  </si>
  <si>
    <t>Verejná správa (S13)</t>
  </si>
  <si>
    <t>z toho</t>
  </si>
  <si>
    <t>1. Celkové príjmy</t>
  </si>
  <si>
    <t>2. Celkové výdavky</t>
  </si>
  <si>
    <t>1.1. Dane z produkcie a dovozu</t>
  </si>
  <si>
    <t>p.m.: Daňové zaťaženie (D.2+D.5+D.61+D.91-D.995)</t>
  </si>
  <si>
    <t>1.2. Bežné dane z dôchodkov, majetku atď.</t>
  </si>
  <si>
    <t>1.3. Dane z kapitálu</t>
  </si>
  <si>
    <t xml:space="preserve">1.4. Príspevky na sociálne zabezpečenie </t>
  </si>
  <si>
    <t>1.5. Dôchodky z majetku</t>
  </si>
  <si>
    <t xml:space="preserve"> z toho: dávky v nezamestnanosti</t>
  </si>
  <si>
    <t>2.1. Odmeny zamestnancov</t>
  </si>
  <si>
    <t>2.2. Medzispotreba</t>
  </si>
  <si>
    <t>2.3. Celkové sociálne transfery</t>
  </si>
  <si>
    <t>2.4. Úrokové náklady</t>
  </si>
  <si>
    <t xml:space="preserve">2.5. Subvencie </t>
  </si>
  <si>
    <t>2.6. Tvorba hrubého fixného kapitálu</t>
  </si>
  <si>
    <t>3. Konečná spotreba domácností a NISD</t>
  </si>
  <si>
    <t>Rast HDP EA</t>
  </si>
  <si>
    <t>Rast HDP významných obch. partnerov</t>
  </si>
  <si>
    <t>Nominálny efektívny výmenný kurz (% zmena)</t>
  </si>
  <si>
    <t>Výmenný kurz USD/EUR (priemer)</t>
  </si>
  <si>
    <t>1. Vonkajšie prostredie</t>
  </si>
  <si>
    <t>2. Fiškálna politika</t>
  </si>
  <si>
    <t>3. Menová politika, finančný sektor</t>
  </si>
  <si>
    <t xml:space="preserve">    Cena ropy (€)</t>
  </si>
  <si>
    <t xml:space="preserve">    Hrubý dlh VS</t>
  </si>
  <si>
    <t xml:space="preserve">        Euribor 3M (priemer)</t>
  </si>
  <si>
    <t xml:space="preserve">        Vklady</t>
  </si>
  <si>
    <t>4. Demografické trendy</t>
  </si>
  <si>
    <t xml:space="preserve">    Úrokové sadzby:</t>
  </si>
  <si>
    <t xml:space="preserve">    Celkový index závislosti</t>
  </si>
  <si>
    <t>nom. HDP</t>
  </si>
  <si>
    <t>2. Zmena hrubého dlhu</t>
  </si>
  <si>
    <t>Príspevky k zmene hrubého dlhu</t>
  </si>
  <si>
    <t>3. Primárne saldo</t>
  </si>
  <si>
    <t>5. Zosúladenie dlhu a deficitu</t>
  </si>
  <si>
    <t>Iné relevantné faktory</t>
  </si>
  <si>
    <t>7. Čistý finančný dlh (1-6)</t>
  </si>
  <si>
    <t>8. Splátky dlhu (existujúce dlhopisy) od konca predchádzajúceho roka</t>
  </si>
  <si>
    <t>10. Priemerná splatnosť*</t>
  </si>
  <si>
    <t>4. Úrokové náklady</t>
  </si>
  <si>
    <t>1.6. Ostatné</t>
  </si>
  <si>
    <t>2.8. Ostatné</t>
  </si>
  <si>
    <r>
      <t>D.62</t>
    </r>
    <r>
      <rPr>
        <sz val="9"/>
        <color indexed="8"/>
        <rFont val="Arial Narrow"/>
        <family val="2"/>
        <charset val="238"/>
      </rPr>
      <t>, D.632</t>
    </r>
  </si>
  <si>
    <t>2.7. Kapitálové transfery</t>
  </si>
  <si>
    <t>RVS - NPC</t>
  </si>
  <si>
    <t>Saldo verejnej správy</t>
  </si>
  <si>
    <t>2013 O</t>
  </si>
  <si>
    <t>2014 NPC</t>
  </si>
  <si>
    <t>2014 RVS</t>
  </si>
  <si>
    <t xml:space="preserve"> - v mil. eur</t>
  </si>
  <si>
    <t>p.m. Primárne saldo VS</t>
  </si>
  <si>
    <r>
      <t xml:space="preserve">Tab X:  Opatrenia v návrhu rozpočtu </t>
    </r>
    <r>
      <rPr>
        <sz val="9"/>
        <color theme="0"/>
        <rFont val="Arial Narrow"/>
        <family val="2"/>
        <charset val="238"/>
      </rPr>
      <t>(% HDP)</t>
    </r>
  </si>
  <si>
    <t>Príjmy VS</t>
  </si>
  <si>
    <t xml:space="preserve"> - jednorazové príjmy</t>
  </si>
  <si>
    <t xml:space="preserve"> - štrukturálne príjmy</t>
  </si>
  <si>
    <t>Výdavky VS</t>
  </si>
  <si>
    <t xml:space="preserve"> - jednorazové výdavky</t>
  </si>
  <si>
    <t xml:space="preserve"> - štrukturálne výdavky</t>
  </si>
  <si>
    <t>* ide o vplyv na saldo VS</t>
  </si>
  <si>
    <t xml:space="preserve"> - opatrenia s neutrálnym vplyvom na saldo VS</t>
  </si>
  <si>
    <t>Pozn.: O - odhad; RVS - Rozpočet verejnej správy na roky 2014 - 2016; NPC - Scenár nezmenených politík</t>
  </si>
  <si>
    <t>Verejné záruky</t>
  </si>
  <si>
    <t>Vzdelávanie</t>
  </si>
  <si>
    <t>Zdravotníctvo</t>
  </si>
  <si>
    <t>% CV</t>
  </si>
  <si>
    <t>Funkcie</t>
  </si>
  <si>
    <t>COFOG kód</t>
  </si>
  <si>
    <t>%  HDP</t>
  </si>
  <si>
    <t>1. Všeobecné verejné služby</t>
  </si>
  <si>
    <t>2. Obrana</t>
  </si>
  <si>
    <t>3. Verejný poriadok a bezpečnosť</t>
  </si>
  <si>
    <t>4. Ekonomická oblasť</t>
  </si>
  <si>
    <t>5. Ochrana životného prostredia</t>
  </si>
  <si>
    <t>6. Bývanie a občianska vybavenosť</t>
  </si>
  <si>
    <t>7. Zdravotníctvo</t>
  </si>
  <si>
    <t>8. Rekreácia, kultúra a náboženstvo</t>
  </si>
  <si>
    <t>9. Vzdelávanie</t>
  </si>
  <si>
    <t>10. Sociálne zabezpečenie</t>
  </si>
  <si>
    <t>Celkové výdavky</t>
  </si>
  <si>
    <t>2. Výdavky na dávky v nezamestnanosti nesúvisiace s opatreniami vlády (cyklická zložka)</t>
  </si>
  <si>
    <t xml:space="preserve"> - prijaté granty (štátneho rozpočtu, VVŠ, NJF)</t>
  </si>
  <si>
    <t xml:space="preserve"> - územná samospráva</t>
  </si>
  <si>
    <t xml:space="preserve"> - verejné zdravotné poistenie</t>
  </si>
  <si>
    <t xml:space="preserve"> - ostatné subjekty</t>
  </si>
  <si>
    <t>(+) znamená pozitívny vplyv na saldo (vyššie príjmy, úspora výdavkov)</t>
  </si>
  <si>
    <t>Pozn.: Metodika zaznamenávania výdavkov podľa funkčnej klasifikácie sa môže medzi jednotlivými krajinami líšiť. Toto môže spôsobiť, že v rámci rovnakej položky vystupujú v rôznych krajinách odlišné dáta (napr. zdaňované a nezdaňované dôchodky). Klasifikácia COFOG tiež nezohľadňuje výdavky realizované cez daňový systém (napr. daňové bonusy). CV – Celkové výdavky verejnej správy. Zdroj: MF SR</t>
  </si>
  <si>
    <r>
      <t xml:space="preserve">Tab X:  Porovnanie bilancie výdavkov a príjmov a scenára nezmenených politík v roku 2014 </t>
    </r>
    <r>
      <rPr>
        <sz val="10"/>
        <color theme="0"/>
        <rFont val="Arial Narrow"/>
        <family val="2"/>
        <charset val="238"/>
      </rPr>
      <t>(% HDP)</t>
    </r>
  </si>
  <si>
    <t>2014*</t>
  </si>
  <si>
    <t>- opatrenia s neutrálnym vplyvom na saldo VS</t>
  </si>
  <si>
    <t>- jednorazové výdavky</t>
  </si>
  <si>
    <t>- štrukturálne výdavky</t>
  </si>
  <si>
    <r>
      <t xml:space="preserve">Tab 12:  Štruktúra opatrení v návrhu rozpočtu verejnej správy </t>
    </r>
    <r>
      <rPr>
        <sz val="10"/>
        <color rgb="FFFFFFFF"/>
        <rFont val="Arial Narrow"/>
        <family val="2"/>
        <charset val="238"/>
      </rPr>
      <t>(% HDP, porovnanie s NPC)</t>
    </r>
  </si>
  <si>
    <r>
      <t xml:space="preserve">Tabuľka 2a: Vývoj rozpočtov verejnej správy </t>
    </r>
    <r>
      <rPr>
        <sz val="10"/>
        <color indexed="9"/>
        <rFont val="Arial Narrow"/>
        <family val="2"/>
        <charset val="238"/>
      </rPr>
      <t>(v mil. eur)</t>
    </r>
  </si>
  <si>
    <r>
      <t xml:space="preserve">Tabuľka 1d - Sektorová bilancia </t>
    </r>
    <r>
      <rPr>
        <sz val="10"/>
        <color rgb="FFFFFFFF"/>
        <rFont val="Arial Narrow"/>
        <family val="2"/>
        <charset val="238"/>
      </rPr>
      <t xml:space="preserve"> (% HDP) </t>
    </r>
  </si>
  <si>
    <t>Tabuľka 4b: Výdavky vylúčené z výdavkového agregátu</t>
  </si>
  <si>
    <t>Zamestnanosť</t>
  </si>
  <si>
    <t>Aktuálny odhad salda verejnej správy v roku 2014</t>
  </si>
  <si>
    <t>ZMENY OPROTI SCHVÁLENÉMU ROZPOČTU</t>
  </si>
  <si>
    <t>(ESA 2010; na konsolidovanej báze; bez EÚ prostriedkov)</t>
  </si>
  <si>
    <t>Pôvodný schodok RVS</t>
  </si>
  <si>
    <t>Schválený rozpočet VS schodok (ESA95)</t>
  </si>
  <si>
    <r>
      <t xml:space="preserve"> Rozpočet verejnej správy  - schodok</t>
    </r>
    <r>
      <rPr>
        <sz val="8"/>
        <color rgb="FF000000"/>
        <rFont val="Times New Roman"/>
        <family val="1"/>
        <charset val="238"/>
      </rPr>
      <t xml:space="preserve"> (ESA 95)</t>
    </r>
  </si>
  <si>
    <t>Príjmy z EÚ</t>
  </si>
  <si>
    <t>Zmeny oproti schválenému rozpočtu</t>
  </si>
  <si>
    <t>1. Vplyv zmeny príjmov verejnej správy</t>
  </si>
  <si>
    <t>Výdavky EÚ</t>
  </si>
  <si>
    <t>check</t>
  </si>
  <si>
    <t>Daňové a odvodové príjmy verejnej správy</t>
  </si>
  <si>
    <t>Pohľadávka EÚ</t>
  </si>
  <si>
    <t xml:space="preserve"> - daňové príjmy</t>
  </si>
  <si>
    <t xml:space="preserve">z toho: vplyv ESA2010 </t>
  </si>
  <si>
    <r>
      <t xml:space="preserve">Daňové príjmy ŠR, vrátane sankcií a VPÚ </t>
    </r>
    <r>
      <rPr>
        <i/>
        <sz val="8"/>
        <rFont val="Arial Narrow"/>
        <family val="2"/>
        <charset val="238"/>
      </rPr>
      <t>(akruál)</t>
    </r>
  </si>
  <si>
    <t>z toho: vplyv ESA2010 (vrátane VPÚ)</t>
  </si>
  <si>
    <t xml:space="preserve"> - odvodové príjmy</t>
  </si>
  <si>
    <t>Nedaňové</t>
  </si>
  <si>
    <t>Daňový kredit a daňový bonus ESA 2010</t>
  </si>
  <si>
    <t>Vybrané nedaňové príjmy</t>
  </si>
  <si>
    <t xml:space="preserve"> - zníženie štátom plateného poistného</t>
  </si>
  <si>
    <t>Výpadok z príjmov z dividend</t>
  </si>
  <si>
    <r>
      <t xml:space="preserve">Príjmy z dividend ŠR od FNM SR </t>
    </r>
    <r>
      <rPr>
        <i/>
        <sz val="8"/>
        <rFont val="Arial Narrow"/>
        <family val="2"/>
        <charset val="238"/>
      </rPr>
      <t>(cash)</t>
    </r>
  </si>
  <si>
    <t>Výpadok príjmov z dividend</t>
  </si>
  <si>
    <t xml:space="preserve"> - očak. vplyv na daň. a odvod. príjmy z titulu kolekt. vyjedn.</t>
  </si>
  <si>
    <t xml:space="preserve"> - SPP</t>
  </si>
  <si>
    <t>Príjmy z dividend ŠR (cash)</t>
  </si>
  <si>
    <t>Iné ako daňové príjmy verejnej správy</t>
  </si>
  <si>
    <t xml:space="preserve"> - SEPS</t>
  </si>
  <si>
    <t>Iné ako daňové príjmy ŠR</t>
  </si>
  <si>
    <t>Príjmy novo zaradených subjektov, ktoré neboli súčasťou schváleného rozpočtu</t>
  </si>
  <si>
    <t xml:space="preserve"> - Ostatné</t>
  </si>
  <si>
    <t xml:space="preserve">   - prijmy z prenájmu</t>
  </si>
  <si>
    <t xml:space="preserve"> - Železnice SR</t>
  </si>
  <si>
    <t>Výpadok z predaja emisných kvót</t>
  </si>
  <si>
    <t xml:space="preserve">   - administratívne poplatky (pokuty PMÚ - kartel doprava 44 657 tis. eur)</t>
  </si>
  <si>
    <t xml:space="preserve"> - Národná diaľničná spoločnosť, a. s.</t>
  </si>
  <si>
    <t xml:space="preserve">   - kapitálové príjmy (výpadok emisií MŽP SR)</t>
  </si>
  <si>
    <t>Výpadok z predaja digitálnej dividendy</t>
  </si>
  <si>
    <t xml:space="preserve"> - dopravné podniky miest (BA, BB, ZA, KE)</t>
  </si>
  <si>
    <t xml:space="preserve">   - úrokové príjmy</t>
  </si>
  <si>
    <t>Pokuta PMÚ - dopr. kartel</t>
  </si>
  <si>
    <t xml:space="preserve"> - Agentúra pre núdzové zásoby ropy a ropných výrobkov</t>
  </si>
  <si>
    <t xml:space="preserve">   - digitálna dividenda - Telekominukačný úrad</t>
  </si>
  <si>
    <t>Ostatné</t>
  </si>
  <si>
    <t>Pozitíva iných ako daňových príjmov</t>
  </si>
  <si>
    <t xml:space="preserve">   - iné nedaňové príjmy</t>
  </si>
  <si>
    <t>Korekcie k EÚ fondom (zníženie EU príjmov)</t>
  </si>
  <si>
    <t>Prijaté granty (štátny rozpočet, VVŠ, NJF)</t>
  </si>
  <si>
    <t xml:space="preserve">   - granty a transfery</t>
  </si>
  <si>
    <t xml:space="preserve"> - pokuta PMÚ - kartel doprava </t>
  </si>
  <si>
    <t>Výdavky na obsluhu štátneho dlhu</t>
  </si>
  <si>
    <t xml:space="preserve">Úspora výdavkov na spolufinancovanie a do rozpočtu EÚ </t>
  </si>
  <si>
    <t xml:space="preserve"> - príjmy z podnikateľskej činnosti verejných vysokých škôl</t>
  </si>
  <si>
    <t>Prostriedky na spolufinancovanie</t>
  </si>
  <si>
    <t>Dlh zdravotníckych zariadení</t>
  </si>
  <si>
    <t>Negatíva iných ako daňových príjmov</t>
  </si>
  <si>
    <t>Odvod do rozpočtu EÚ</t>
  </si>
  <si>
    <t>Šetrenie z dlhovej brzdy (viazanie 3%)</t>
  </si>
  <si>
    <t xml:space="preserve"> - dividendy zo spoločností s majetkovou účasťou štátu, resp. FNM SR</t>
  </si>
  <si>
    <t xml:space="preserve">   - úspora na odvode roku 2014</t>
  </si>
  <si>
    <t>Vyššie úrokové náklady</t>
  </si>
  <si>
    <t xml:space="preserve"> - digitálna dividenda</t>
  </si>
  <si>
    <t>Digitálna dividenda</t>
  </si>
  <si>
    <t xml:space="preserve">   - úspora na odvode roku 2013</t>
  </si>
  <si>
    <t xml:space="preserve"> - kapitálové príjmy</t>
  </si>
  <si>
    <t>Transfer Sociálnej poisťovni</t>
  </si>
  <si>
    <t xml:space="preserve"> - príjmy z predaja emisných kvót (EF -12 mil. €, ŠR -49 mil. €)</t>
  </si>
  <si>
    <t>Príjmy z predaja emisných kvót</t>
  </si>
  <si>
    <t>Ďalšie výdavky štátneho rozpočtu</t>
  </si>
  <si>
    <t>Hospodárenie nových subjektov VS</t>
  </si>
  <si>
    <t>Pohľadávky</t>
  </si>
  <si>
    <t xml:space="preserve">   - osobné výdavky</t>
  </si>
  <si>
    <t xml:space="preserve"> - pohľadávky subjektov verejnej správy z obchodného styku</t>
  </si>
  <si>
    <t xml:space="preserve">   - tovary a služby</t>
  </si>
  <si>
    <t xml:space="preserve"> - trvalé zníženie pohľadávky SR voči EÚ - korekcie EÚ</t>
  </si>
  <si>
    <t>EÚ korekcie (zníženie EU pohľadávky)</t>
  </si>
  <si>
    <t xml:space="preserve">   - bežné transfery</t>
  </si>
  <si>
    <t xml:space="preserve">2. Vplyv zmeny výdavkov verejnej správy </t>
  </si>
  <si>
    <t xml:space="preserve">   - kapitálové výdavky</t>
  </si>
  <si>
    <t>Ďalšie výdavkové tituly štátneho rozpočtu</t>
  </si>
  <si>
    <t xml:space="preserve">   - viazanie výdavkov ŠR z titulu aktivácie dlhovej brzdy (3 % z upravených výdavkov ŠR)</t>
  </si>
  <si>
    <t>Zhoršené hospodárenie ostatných subjektov</t>
  </si>
  <si>
    <t xml:space="preserve"> - úspora z titulu vyššieho objemu transferov pre OSVS (BT 245 mil.€ a KT 319 mil.€)</t>
  </si>
  <si>
    <t>ŠFA - osobitný odvod vybraných finančných inštitúcií</t>
  </si>
  <si>
    <t xml:space="preserve"> - viazanie výdavkov ŠR z titulu aktivácie dlhovej brzdy (3 % z upravených výdavkov ŠR)</t>
  </si>
  <si>
    <t>Dlhová brzda</t>
  </si>
  <si>
    <t>ŠFA - osob. odvod z podnikania v regul. odvetviach</t>
  </si>
  <si>
    <t>Verejné zdravotné poistenie</t>
  </si>
  <si>
    <t xml:space="preserve"> - ostatné konsolidované výdavky štátneho rozpočtu, vrátane štátnych finančných aktív</t>
  </si>
  <si>
    <t>ŠFA - prevod peň. prostr. zo zostatku zruš. vkladov na doručiteľa</t>
  </si>
  <si>
    <t>Verejné vysoké školy</t>
  </si>
  <si>
    <t xml:space="preserve"> - daňový kredit a výdavky na verejnoprospešný účel</t>
  </si>
  <si>
    <t>ESA2010 (vrátane VPU)</t>
  </si>
  <si>
    <t>ŠFA - vyhrad. materiál k infraštruktúre SR (uzn.vl.SR č.162/2013, bod B.2.)</t>
  </si>
  <si>
    <t xml:space="preserve">Výdavky na spolufinancovanie k fondom EÚ </t>
  </si>
  <si>
    <t>Výdavky na spolufinancovanie</t>
  </si>
  <si>
    <t>ŠFA - MBHS - dividendy</t>
  </si>
  <si>
    <t>Očakávaný schodok VS (ESA2010)</t>
  </si>
  <si>
    <t>ŠFA -  MO SR - Uznesenia vlády SR č. 364 zo dňa 09.07.2014</t>
  </si>
  <si>
    <t>Úrokové náklady verejnej správy</t>
  </si>
  <si>
    <t>ŠFA - vrátenie preplatku osob. odvod. v regul. odvetviach</t>
  </si>
  <si>
    <t>MF - odvod do rozpočtu EÚ za rok 2013 (stihlo sa vyplatiť do konca roku 2013)</t>
  </si>
  <si>
    <t>Výdavky ostatných subjektov verejnej správy</t>
  </si>
  <si>
    <t>MF - splátka pohľadávky dividend SEPS, a. s. z roku 2013</t>
  </si>
  <si>
    <t>Výdavky novo zaradených subjektov, ktoré neboli súčasťou schváleného rozpočtu</t>
  </si>
  <si>
    <t>MF - vplyv na daň. a odvod. príjmy - kolekt. vyjedn.- zapracované v daniach</t>
  </si>
  <si>
    <t>MF - korekcie EÚ</t>
  </si>
  <si>
    <t>MF - dlh zdravotníckych zariadení v roku 2014</t>
  </si>
  <si>
    <t>MF - superdividendy SPP, a. s. - VPS</t>
  </si>
  <si>
    <t>Štátny rozpočet - SPOLU</t>
  </si>
  <si>
    <t>Obce</t>
  </si>
  <si>
    <t>Dopravné podniky miest (BA, BB, ZA, KE)</t>
  </si>
  <si>
    <t xml:space="preserve"> - Sociálna poisťovňa</t>
  </si>
  <si>
    <t>VÚC</t>
  </si>
  <si>
    <t>Fond národného majetku SR</t>
  </si>
  <si>
    <t>vyhodenie dividend</t>
  </si>
  <si>
    <t xml:space="preserve"> - FNM SR</t>
  </si>
  <si>
    <t>Sociálna poisťovňa</t>
  </si>
  <si>
    <t xml:space="preserve"> - Verejné vysoké školy</t>
  </si>
  <si>
    <t xml:space="preserve"> - RTVS</t>
  </si>
  <si>
    <t>Environmentálny fond</t>
  </si>
  <si>
    <t>vyhodenie EAU</t>
  </si>
  <si>
    <t xml:space="preserve"> - Environmentálny fond</t>
  </si>
  <si>
    <t>Slovenská konsolidačná, a. s.</t>
  </si>
  <si>
    <t>Národný jadrový fond</t>
  </si>
  <si>
    <t>Záväzky</t>
  </si>
  <si>
    <t>RTVS</t>
  </si>
  <si>
    <r>
      <t xml:space="preserve"> Očakávaná skutočnosť  verejnej správy  - schodok </t>
    </r>
    <r>
      <rPr>
        <sz val="8"/>
        <color rgb="FF000000"/>
        <rFont val="Times New Roman"/>
        <family val="1"/>
        <charset val="238"/>
      </rPr>
      <t>(ESA 2010)</t>
    </r>
  </si>
  <si>
    <t>Slovenský pozemkový fond</t>
  </si>
  <si>
    <t>Železnice SR</t>
  </si>
  <si>
    <t>Národná diaľničná spoločnosť, a. s.</t>
  </si>
  <si>
    <t>Agentúra pre núdzové zásoby ropy a ropných výrobkov</t>
  </si>
  <si>
    <r>
      <t xml:space="preserve">Ostatné </t>
    </r>
    <r>
      <rPr>
        <i/>
        <sz val="9"/>
        <rFont val="Arial Narrow"/>
        <family val="2"/>
        <charset val="238"/>
      </rPr>
      <t>(neuvedené)</t>
    </r>
  </si>
  <si>
    <t>Ostatné subjekty VS - SPOLU</t>
  </si>
  <si>
    <t>Aktuálny schodok RVS</t>
  </si>
  <si>
    <r>
      <t xml:space="preserve">Transfery štátneho rozpočtu v rámci verejnej správy </t>
    </r>
    <r>
      <rPr>
        <sz val="8"/>
        <color rgb="FFFFFFFF"/>
        <rFont val="Times New Roman"/>
        <family val="1"/>
        <charset val="238"/>
      </rPr>
      <t>(v tis. eur)</t>
    </r>
  </si>
  <si>
    <t>Bežné</t>
  </si>
  <si>
    <t>Kapitálové</t>
  </si>
  <si>
    <t>SPOLU</t>
  </si>
  <si>
    <t>Príspevkové organizácie</t>
  </si>
  <si>
    <t>Štátny dlh</t>
  </si>
  <si>
    <t>CELKOM</t>
  </si>
  <si>
    <t>Obce - konsolidované transfery DP obcí</t>
  </si>
  <si>
    <t>Územná samospráva</t>
  </si>
  <si>
    <t>DPFO danovy bonus + zamestnanecka premia</t>
  </si>
  <si>
    <t>Vplyv ESA2010 (vrátane VPÚ)</t>
  </si>
  <si>
    <t>p.m. vplyv ESA2010</t>
  </si>
  <si>
    <t>zmena VPU</t>
  </si>
  <si>
    <t>ESA2010</t>
  </si>
  <si>
    <t>Nižšie transfery štátneho rozpočtu a ostatné</t>
  </si>
  <si>
    <t>Hospodárenie ostatných subjektov VS</t>
  </si>
  <si>
    <t>P.51g</t>
  </si>
  <si>
    <t>[1] TR-TE= B.9.</t>
  </si>
  <si>
    <t xml:space="preserve">Pozn: CV - Celkové výdavky verejnej správy. </t>
  </si>
  <si>
    <t>Pozn.:* Ide o splatnosť štátneho dlhu ku koncu roka</t>
  </si>
  <si>
    <t>D.62, D.632</t>
  </si>
  <si>
    <t>[2] D.29p + D.4p (okrem D.41p) +D.5p +D.7p +P.52+P.53+NP+D.8.</t>
  </si>
  <si>
    <t>[2] Primárne saldo je počítané ako (B.9, položka 8) plus (D.41, položka 9).</t>
  </si>
  <si>
    <t>[1] P.11+P.12+P.131+D.39r+D.7r+D.9r (okrem D.91r)</t>
  </si>
  <si>
    <t>STARE</t>
  </si>
  <si>
    <t>Rast svetového HDP bez EU</t>
  </si>
  <si>
    <t>Rast importov vo svete v stálych cenách bez EU</t>
  </si>
  <si>
    <t xml:space="preserve">    Čisté pôžičky poskytnuté / prijaté verejnej správy (% HDP)</t>
  </si>
  <si>
    <t xml:space="preserve"> - Rozdiely medzi cash a akruálom</t>
  </si>
  <si>
    <t xml:space="preserve"> - Čistý nárast finančných aktív</t>
  </si>
  <si>
    <t xml:space="preserve"> - Efekty zhodnotenia a iné</t>
  </si>
  <si>
    <t>p.m. Implicitná úroková miera</t>
  </si>
  <si>
    <t>6. Likvidné finančné aktíva</t>
  </si>
  <si>
    <t>z toho: príjmy z privatizácie</t>
  </si>
  <si>
    <r>
      <t xml:space="preserve">Tabuľka 2b: Vývoj dlhu verejnej správy </t>
    </r>
    <r>
      <rPr>
        <sz val="10"/>
        <color theme="4"/>
        <rFont val="Arial Narrow"/>
        <family val="2"/>
        <charset val="238"/>
      </rPr>
      <t>(% HDP)</t>
    </r>
  </si>
  <si>
    <t>Tabuľka 2c: Podmienené záväzky (% HDP)</t>
  </si>
  <si>
    <t xml:space="preserve">Tabuľka 4a:  Bilancia cieľovaných výdavkov a príjmov verejnej správy </t>
  </si>
  <si>
    <t>z toho:</t>
  </si>
  <si>
    <r>
      <t xml:space="preserve">Zdroj: </t>
    </r>
    <r>
      <rPr>
        <i/>
        <sz val="10"/>
        <color theme="1"/>
        <rFont val="Arial Narrow"/>
        <family val="2"/>
        <charset val="238"/>
      </rPr>
      <t>MF SR</t>
    </r>
  </si>
  <si>
    <r>
      <t>1.6. Ostatné</t>
    </r>
    <r>
      <rPr>
        <vertAlign val="superscript"/>
        <sz val="10"/>
        <color indexed="8"/>
        <rFont val="Arial Narrow"/>
        <family val="2"/>
        <charset val="238"/>
      </rPr>
      <t>1</t>
    </r>
  </si>
  <si>
    <r>
      <t>2.8. Ostatné</t>
    </r>
    <r>
      <rPr>
        <vertAlign val="superscript"/>
        <sz val="10"/>
        <color indexed="8"/>
        <rFont val="Arial Narrow"/>
        <family val="2"/>
        <charset val="238"/>
      </rPr>
      <t>2</t>
    </r>
  </si>
  <si>
    <r>
      <t>1.</t>
    </r>
    <r>
      <rPr>
        <i/>
        <sz val="10"/>
        <color indexed="8"/>
        <rFont val="Arial Narrow"/>
        <family val="2"/>
        <charset val="238"/>
      </rPr>
      <t xml:space="preserve"> </t>
    </r>
    <r>
      <rPr>
        <sz val="10"/>
        <color indexed="8"/>
        <rFont val="Arial Narrow"/>
        <family val="2"/>
        <charset val="238"/>
      </rPr>
      <t>Výdavky na programy EÚ plne kryté príjmami z fondov EÚ</t>
    </r>
  </si>
  <si>
    <t>Cena ropy (Brent, EUR/barel)</t>
  </si>
  <si>
    <t xml:space="preserve">Povinne tabuľky </t>
  </si>
  <si>
    <t>z toho: spojené s EFSF a ESM</t>
  </si>
  <si>
    <t>4. Automatická zmena príjmov z dôvodu uplatnovania legislatívy</t>
  </si>
  <si>
    <t>3. HICP [1]</t>
  </si>
  <si>
    <t>3. Zmena príjmov z titulu opatrení (vplyv diskrečných príjmových opatrení)</t>
  </si>
  <si>
    <t>1. Hrubý dlh</t>
  </si>
  <si>
    <t>[2] D.29p + D.4p (okremt D.41p) +D.5p +D.7p +P.52+P.53+NP+D.8.</t>
  </si>
  <si>
    <t>[1] P.11+P.12+P.131+D.39r+D.7r+D.9r (okremt D.91r)</t>
  </si>
  <si>
    <r>
      <t>2.8. Ostatné</t>
    </r>
    <r>
      <rPr>
        <vertAlign val="superscript"/>
        <sz val="10"/>
        <color rgb="FF000000"/>
        <rFont val="Arial Narrow"/>
        <family val="2"/>
        <charset val="238"/>
      </rPr>
      <t>2</t>
    </r>
  </si>
  <si>
    <r>
      <t>1.6. Ostatné</t>
    </r>
    <r>
      <rPr>
        <vertAlign val="superscript"/>
        <sz val="10"/>
        <color rgb="FF000000"/>
        <rFont val="Arial Narrow"/>
        <family val="2"/>
        <charset val="238"/>
      </rPr>
      <t>1</t>
    </r>
  </si>
  <si>
    <t xml:space="preserve">       z toho</t>
  </si>
  <si>
    <t>[1] 3-mesačný Euribor</t>
  </si>
  <si>
    <t>[2] 10-ročný vládny dlhopis SR</t>
  </si>
  <si>
    <t>[1] Index v 2015 = 100</t>
  </si>
  <si>
    <t>2. Počet odpracovaných hodín (mil.) [2]</t>
  </si>
  <si>
    <t xml:space="preserve">3. Miera nezamestnanosti (%) [3]  </t>
  </si>
  <si>
    <t>[2] Podľa definície národných účtov</t>
  </si>
  <si>
    <t>[3] Harmonizovaná miera podľa Eurostatu (úrovne)</t>
  </si>
  <si>
    <t>[4] Reálne HDP na zamestnanú osobu</t>
  </si>
  <si>
    <t>[5] Reálne HDP na odpracovanú hodinu</t>
  </si>
  <si>
    <t>Krátkodobá úroková miera (ročný priemer) [1]</t>
  </si>
  <si>
    <t>Dlhodobá úroková miera (ročný priemer) [2]</t>
  </si>
  <si>
    <t>[1] Celková zamestnanosť podľa národných účtov, domáci koncept</t>
  </si>
  <si>
    <t xml:space="preserve">    Stav vkladov (mld. eur)</t>
  </si>
  <si>
    <t xml:space="preserve"> Nemecké dlhopisy - spready</t>
  </si>
  <si>
    <t>EDP B.9</t>
  </si>
  <si>
    <t>2. Čisté pôžičky poskytnuté / prijaté súkromného sektora</t>
  </si>
  <si>
    <t>Tabuľka 0a - Základné predpoklady</t>
  </si>
  <si>
    <t>Tabuľka 0b - Hlavné predpoklady</t>
  </si>
  <si>
    <t xml:space="preserve">    Stav úverov (mld. eur)</t>
  </si>
  <si>
    <t xml:space="preserve">        Úvery</t>
  </si>
  <si>
    <t>0,0 </t>
  </si>
  <si>
    <t>8.a. na príjmovej strane</t>
  </si>
  <si>
    <t>8.b na výdavkovej strane</t>
  </si>
  <si>
    <t>2020 (% of GDP)</t>
  </si>
  <si>
    <t>D.62+D.632</t>
  </si>
  <si>
    <t>D.7</t>
  </si>
  <si>
    <t>D.9</t>
  </si>
  <si>
    <t>z toho: spojené s medzinárodnými inštitúciami</t>
  </si>
  <si>
    <t>z toho: spojené s fin. inštitúciami s účasťou štátu</t>
  </si>
  <si>
    <t>Príjmy z RRF grantov</t>
  </si>
  <si>
    <t>1. RRF granty zahrnuté v projekciách</t>
  </si>
  <si>
    <t>2. Vyplatené RRF granty z EÚ</t>
  </si>
  <si>
    <t>Výdavky financované RRF grantami</t>
  </si>
  <si>
    <t>3.Celkové bežné výdavky</t>
  </si>
  <si>
    <t>Z toho:</t>
  </si>
  <si>
    <t>- Odmeny zamestnancov</t>
  </si>
  <si>
    <t>- Medzispotreba</t>
  </si>
  <si>
    <t>- Sociálne dávky</t>
  </si>
  <si>
    <t>- Úrokové náklady</t>
  </si>
  <si>
    <t>- Dotácie</t>
  </si>
  <si>
    <t>- Bežné transfery</t>
  </si>
  <si>
    <t>4. Celkové kapitálové výdavky</t>
  </si>
  <si>
    <t>- Tvorba hrubého fixného kapitálu</t>
  </si>
  <si>
    <t>- Kapitálové transfery</t>
  </si>
  <si>
    <t>Iné výdavky financované z grantu</t>
  </si>
  <si>
    <t>5. Zníženie daňových príjmov</t>
  </si>
  <si>
    <t>6. Iné výdavky s vplyvom na príjmy</t>
  </si>
  <si>
    <t>ESA</t>
  </si>
  <si>
    <t>2021 (% HDP)</t>
  </si>
  <si>
    <t>2022 (% HDP)</t>
  </si>
  <si>
    <t>2023 (% HDP)</t>
  </si>
  <si>
    <t>2024 (% HDP)</t>
  </si>
  <si>
    <t>7. Finančné transakcie</t>
  </si>
  <si>
    <t>Pôžička z RRF</t>
  </si>
  <si>
    <t>1. Vyplatená RRF pôžička z EÚ</t>
  </si>
  <si>
    <t>2. Splatená RRF pôžička do EÚ</t>
  </si>
  <si>
    <t>Výdavky financované RRF pôžičkou</t>
  </si>
  <si>
    <t>Iné výdavky financované z pôžičky</t>
  </si>
  <si>
    <t>2025 (% HDP)</t>
  </si>
  <si>
    <t>2026 (% HDP)</t>
  </si>
  <si>
    <t xml:space="preserve">        Výnos 10-ročného štátneho dlhopisu SR (priemer)</t>
  </si>
  <si>
    <t xml:space="preserve">    NPL</t>
  </si>
  <si>
    <t>Tabuľka 3:  Bilancia  výdavkov a príjmov verejnej správy podľa scenára nezmenených politík (členenie podľa komponentov)</t>
  </si>
  <si>
    <t>2022 = priebežný monitoring</t>
  </si>
  <si>
    <t>Pozn.: 2022 = priebežný monitoring</t>
  </si>
  <si>
    <t>2024 OS</t>
  </si>
  <si>
    <t>2025 NPC</t>
  </si>
  <si>
    <t/>
  </si>
  <si>
    <t>1.a. z toho investície plne kryté príjmami z fondov EÚ</t>
  </si>
  <si>
    <t>Čerpal som z tadiaľto: U:\IFP_NEW\2_FISKAL\04_Konsolidacne_usilie_fis_impulz\01_Model\MASTER_FILE_sept_2024.xlsm</t>
  </si>
  <si>
    <t>D.41p</t>
  </si>
  <si>
    <t>9. Podiel dlhu denominovaného v zahraničnej mene</t>
  </si>
  <si>
    <t>Tabuľka 10: Rast čistých výdavkov</t>
  </si>
  <si>
    <t>z toho: spojené s garanciami COVID-19*</t>
  </si>
  <si>
    <t>1. Celkové výdavky</t>
  </si>
  <si>
    <t>2. Úrokové náklady</t>
  </si>
  <si>
    <t>3. Cyklické výdavky v nezamestnanosti</t>
  </si>
  <si>
    <t>4. Výdavky financované zo zdrojov EÚ</t>
  </si>
  <si>
    <t>4a. z toho: investície (THFK)</t>
  </si>
  <si>
    <t>5. Výdavky na spolufinancovanie</t>
  </si>
  <si>
    <t>6. Jednorazové výdavky (úroveň, mimo zdrojov EÚ)</t>
  </si>
  <si>
    <t>8. Príjmové opatrenia DRM (bez jednorazových príjmov, inkrement)</t>
  </si>
  <si>
    <t>7. Národne financované primárne výdavky (bez DRM) (NFPV = 1-2-3-4-5-6)</t>
  </si>
  <si>
    <t>9. Národne financované primárne výdavky (s DRM) (NFPV - DRM = 7 - 8)</t>
  </si>
  <si>
    <t>10. Nominálne HDP (rast)</t>
  </si>
  <si>
    <t>2023 (mld.)</t>
  </si>
  <si>
    <t>2024 (%)</t>
  </si>
  <si>
    <t>2025 (%)</t>
  </si>
  <si>
    <t>P.51G</t>
  </si>
  <si>
    <t>11. Rast čistých národne financovaných primárnych výdavkov (%)</t>
  </si>
  <si>
    <t>Pozn.: Zostatok nesplatených čerpaných záruk.</t>
  </si>
  <si>
    <t>Tabuľka 4c: Celkové verejné výdavky na vzdelávanie, zdravotníctvo a zamestnanosť</t>
  </si>
  <si>
    <t>Tabuľka 4d: Výdavky verejnej správy podľa klasifikácie COFOG</t>
  </si>
  <si>
    <t xml:space="preserve">    Vývoj obyvateľstva v produktívnom veku (tisíce)</t>
  </si>
  <si>
    <t>TABUĽKA 1a – Fiškálny záväzok</t>
  </si>
  <si>
    <t>rast v %</t>
  </si>
  <si>
    <t>Odporúčanie Rady EÚ</t>
  </si>
  <si>
    <t>1a</t>
  </si>
  <si>
    <t>Čisté národne financované primárne výdavky (NFPE)</t>
  </si>
  <si>
    <t>Skutočnosť / prognóza</t>
  </si>
  <si>
    <t>1b</t>
  </si>
  <si>
    <t>TABUĽKA 1b – Hlavné ukazovatele</t>
  </si>
  <si>
    <t>Čisté pôžičky poskytnuté / prijaté verejnej správy</t>
  </si>
  <si>
    <t>Štrukturálne saldo</t>
  </si>
  <si>
    <t>Primárne štrukturálne saldo</t>
  </si>
  <si>
    <t>Hrubý dlh</t>
  </si>
  <si>
    <t>Zmena hrubého dlhu</t>
  </si>
  <si>
    <t>TABUĽKA 2 – Makroekonomický scenár</t>
  </si>
  <si>
    <t>mld. eur</t>
  </si>
  <si>
    <t>Hrubý domáci produkt</t>
  </si>
  <si>
    <t>Reálny HDP</t>
  </si>
  <si>
    <t>Deflátor HDP</t>
  </si>
  <si>
    <t>Nominálny HDP</t>
  </si>
  <si>
    <t>Dekompozícia reálneho HDP</t>
  </si>
  <si>
    <t>Konečná spotreba domácností a NISD</t>
  </si>
  <si>
    <t>Konečná spotreba verejnej správy</t>
  </si>
  <si>
    <t>Tvorba hrubého fixného kapitálu</t>
  </si>
  <si>
    <t>Zmena stavu zásob a čisté nadobudnutie cenností</t>
  </si>
  <si>
    <t>n.a.</t>
  </si>
  <si>
    <t>Export tovarov a služieb</t>
  </si>
  <si>
    <t>Import tovarov a služieb</t>
  </si>
  <si>
    <t>Príspevky k reálnemu HDP</t>
  </si>
  <si>
    <t>Domáci dopyt spolu</t>
  </si>
  <si>
    <t>Saldo zahraničného obchodu s výrobkami a službami</t>
  </si>
  <si>
    <t>Deflátory a HICP</t>
  </si>
  <si>
    <t>Deflátor domácej spotreby</t>
  </si>
  <si>
    <t>p.m. HICP</t>
  </si>
  <si>
    <t>Deflátor spotreby verejnej správy</t>
  </si>
  <si>
    <t>Deflátor investícií</t>
  </si>
  <si>
    <t>Deflátor exportných cien</t>
  </si>
  <si>
    <t>Deflátor importných cien</t>
  </si>
  <si>
    <t>Trh práce</t>
  </si>
  <si>
    <t>Domáca zamestnanosť (v tisícoch ľudí, národné účty)</t>
  </si>
  <si>
    <t>Priemerný ročný počet odpracovaných hodín na zamestnanca</t>
  </si>
  <si>
    <t>Reálny HDP na zamestnanca</t>
  </si>
  <si>
    <t>Reálny HDP na odpracovanú hodinu</t>
  </si>
  <si>
    <t>Kompenzácie zamestnancov (mld. eur)</t>
  </si>
  <si>
    <t>Kompenzácie na zamestnanca (= 23/19)</t>
  </si>
  <si>
    <t>Nezamestnanosť (%)</t>
  </si>
  <si>
    <t>Potenciálny produkt a jeho komponenty</t>
  </si>
  <si>
    <t>Potenciálne HDP</t>
  </si>
  <si>
    <t>Príspevky v potenciálnemu rastu</t>
  </si>
  <si>
    <t>Práca</t>
  </si>
  <si>
    <t>Kapitál</t>
  </si>
  <si>
    <t>TFP</t>
  </si>
  <si>
    <t>Produkčná medzera (% k potenciálnemu HDP)</t>
  </si>
  <si>
    <t>TABUĽKA 3 – Externé predpoklady</t>
  </si>
  <si>
    <t>Krátkodobá úroková miera (%, ročný priemer)</t>
  </si>
  <si>
    <t>Dlhodobá úroková miera (%, ročný priemer)</t>
  </si>
  <si>
    <t>Výmenný kurz USD/EUR (ročný priemer)</t>
  </si>
  <si>
    <t>Reálny rast svetovej ekonomiky, mimo EÚ (rast)</t>
  </si>
  <si>
    <t>Reálny HDP EÚ (rast)</t>
  </si>
  <si>
    <t>Svetový objem importu, mimo EÚ (rast)</t>
  </si>
  <si>
    <t>Cena ropy (Brent, USD/barel)</t>
  </si>
  <si>
    <t>TABUĽKA 4 – Rozpočtový výhľad</t>
  </si>
  <si>
    <t>Príjmy</t>
  </si>
  <si>
    <t>Bežné dane z príjmu a bohatstva</t>
  </si>
  <si>
    <t>Sociálne odvody</t>
  </si>
  <si>
    <t>Ostatné bežné príjmy</t>
  </si>
  <si>
    <t>P.11+P.12+P.131+D.39+D.4+D.7</t>
  </si>
  <si>
    <t>Ostatné kapitálové príjmy</t>
  </si>
  <si>
    <t>Príjmy spolu (= 1+2+3+4+5+6)</t>
  </si>
  <si>
    <t>Z toho: Transfery z EÚ (akruálne)</t>
  </si>
  <si>
    <t>D.7EU+D.9EU</t>
  </si>
  <si>
    <t>Celkové príjmy bez transferov z EÚ (= 7-8)</t>
  </si>
  <si>
    <t>p.m. Príjmové opatrenia (inkrement, bez financovania zo zdrojov EÚ)</t>
  </si>
  <si>
    <t>10b</t>
  </si>
  <si>
    <t>p.m. Zníženie príjmov financované transfermi z EÚ</t>
  </si>
  <si>
    <t>p.m. Jednorazové príjmy zahrnuté v projekcii (level, bez financovania zo zdrojov EÚ)</t>
  </si>
  <si>
    <t>Výdavky</t>
  </si>
  <si>
    <t>Kompenzácie zamestnancov</t>
  </si>
  <si>
    <t>Medzispotreba</t>
  </si>
  <si>
    <t>Úrokové náklady</t>
  </si>
  <si>
    <t>Sociálne dávky okrem naturálnych sociálnych transferov</t>
  </si>
  <si>
    <t>D.62</t>
  </si>
  <si>
    <t>Naturálne sociálne transfery</t>
  </si>
  <si>
    <t>D.632</t>
  </si>
  <si>
    <t>Subvencie</t>
  </si>
  <si>
    <t>Ostatné bežné transfery</t>
  </si>
  <si>
    <t>D.29+(D.4-D.41)+D.5+D.7+D.8</t>
  </si>
  <si>
    <t>Z toho: Národne financované verejné investície</t>
  </si>
  <si>
    <t>Kapitálové transfery</t>
  </si>
  <si>
    <t>Ostatné kapitálové výdavky</t>
  </si>
  <si>
    <t>P.52+P.53+NP</t>
  </si>
  <si>
    <t>Výdavky spolu (= 12+13+14+15+16+17+18+19+21+22)</t>
  </si>
  <si>
    <t>Z toho: Výdavky financované z transferov z EÚ (= 8-10b)</t>
  </si>
  <si>
    <t>Národne financované výdavky (= 23-24)</t>
  </si>
  <si>
    <t>p.m. Národné spolufinancovanie fondov EÚ</t>
  </si>
  <si>
    <t>p.m. Cyklická zložka dávok v nezamestnanosti</t>
  </si>
  <si>
    <t>p.m. Jednorazové výdavky zahrnuté v projekcii (level, bez financovania zo zdrojov EÚ)</t>
  </si>
  <si>
    <t>Čisté národne financované primárne výdavky (bez príjmových opatrení (= 25-26-27-28-14)</t>
  </si>
  <si>
    <t>Národne financované primárne výdavky</t>
  </si>
  <si>
    <t>Rast čistých národne financovaných primárnych výdavkov</t>
  </si>
  <si>
    <t>Výsledok hospodárenia</t>
  </si>
  <si>
    <t>Výsledok hospodárenia (= 7-23)</t>
  </si>
  <si>
    <t>Primárny výsledok hospodárenia (= 31+14)</t>
  </si>
  <si>
    <t>Cyklické očistenie</t>
  </si>
  <si>
    <t>Dlh</t>
  </si>
  <si>
    <t>Primárne saldo (= mínus 32)</t>
  </si>
  <si>
    <t>Efekt snehovej gule</t>
  </si>
  <si>
    <t>Reálny rast HDP</t>
  </si>
  <si>
    <t>Zosúladenie deficitu a dlhu (= 36-38-39)</t>
  </si>
  <si>
    <t>%</t>
  </si>
  <si>
    <t>p.m. Implicitná úroková miera dlhu (= 14 / dlh (t-1))</t>
  </si>
  <si>
    <t>Výdavky na obranu</t>
  </si>
  <si>
    <t>Celkové výdavky na obranu</t>
  </si>
  <si>
    <t>COFOG  2</t>
  </si>
  <si>
    <t>Investície v obrane</t>
  </si>
  <si>
    <t>COFOG  2, P.51g</t>
  </si>
  <si>
    <t>TABUĽKA 6 – Granty z Plánu obnovy (RRF)</t>
  </si>
  <si>
    <t xml:space="preserve"> RRF granty zahrnuté v projekciách</t>
  </si>
  <si>
    <t xml:space="preserve"> Vyplatené RRF granty z EÚ</t>
  </si>
  <si>
    <t>Celkové bežné výdavky</t>
  </si>
  <si>
    <t>Celkové kapitálové výdavky (= 4+5)</t>
  </si>
  <si>
    <t>Iné výdavky financované z RRF</t>
  </si>
  <si>
    <t>Zníženie daňových príjmov</t>
  </si>
  <si>
    <t>Iné výdavky s vplyvom na príjmy</t>
  </si>
  <si>
    <t>Finančné transakcie</t>
  </si>
  <si>
    <t>TABUĽKA 7 – Pôžičky z Plánu obnovy (RRF)</t>
  </si>
  <si>
    <t>Príjmy z RRF pôžičiek</t>
  </si>
  <si>
    <t>Pôžičky z RRF zahrnuté v projekciách</t>
  </si>
  <si>
    <t>Splatenie pôžičiek z RRF</t>
  </si>
  <si>
    <t>Výdavky financované RRF pôžičkami</t>
  </si>
  <si>
    <t>Iné výdavky financované z RRF pôžičiek</t>
  </si>
  <si>
    <t>2026 NPC</t>
  </si>
  <si>
    <t>mld.eur</t>
  </si>
  <si>
    <t>B.9+D.41p</t>
  </si>
  <si>
    <t>Saldá</t>
  </si>
  <si>
    <t>mld. EUR</t>
  </si>
  <si>
    <t>D.92+D.99</t>
  </si>
  <si>
    <t>n.a</t>
  </si>
  <si>
    <t>31.a</t>
  </si>
  <si>
    <t>31.b</t>
  </si>
  <si>
    <t>31.c</t>
  </si>
  <si>
    <t>31.d</t>
  </si>
  <si>
    <t>B.9 (S.1311)</t>
  </si>
  <si>
    <t>B.9 (S.1312)</t>
  </si>
  <si>
    <t>B.9 (S.1313)</t>
  </si>
  <si>
    <t>B.9 (S.1314)</t>
  </si>
  <si>
    <t>Čisté pôžičky podľa subsektorov verejnej správy</t>
  </si>
  <si>
    <t>Centrálna vláda</t>
  </si>
  <si>
    <t>Štátna správa na úrovni štátov</t>
  </si>
  <si>
    <t>Miestna samospráva</t>
  </si>
  <si>
    <t>Fondy sociálneho zabezpečenia</t>
  </si>
  <si>
    <t>Dane z kapitálu</t>
  </si>
  <si>
    <t>TABUĽKA 5 – Rozpočtový výhľad pri nezmenených politikách</t>
  </si>
  <si>
    <t>Dane z produkcie a dovozu</t>
  </si>
  <si>
    <t>Výdavky spolu (= 8+9+10+11+12+13+14+15+17+18)</t>
  </si>
  <si>
    <t>Výsledok hospodárenia (= 7-19)</t>
  </si>
  <si>
    <t>Primárny výsledok hospodárenia (= 20+10)</t>
  </si>
  <si>
    <t>TABUĽKA 5 – Bilancia  výdavkov a príjmov verejnej správy podľa scenára nezmenených politík (členenie podľa komponentov)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</si>
</sst>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\ _S_k_-;\-* #,##0.00\ _S_k_-;_-* &quot;-&quot;??\ _S_k_-;_-@_-"/>
    <numFmt numFmtId="166" formatCode="0.0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_-[$€-2]* #,##0.00_-;\-[$€-2]* #,##0.00_-;_-[$€-2]* &quot;-&quot;??_-"/>
    <numFmt numFmtId="173" formatCode="#,##0\ &quot;SIT&quot;;\-#,##0\ &quot;SIT&quot;"/>
    <numFmt numFmtId="174" formatCode="#,##0.0"/>
    <numFmt numFmtId="175" formatCode="&quot;$&quot;#,##0_);\(&quot;$&quot;#,##0\)"/>
    <numFmt numFmtId="176" formatCode="_-&quot;¢&quot;* #,##0_-;\-&quot;¢&quot;* #,##0_-;_-&quot;¢&quot;* &quot;-&quot;_-;_-@_-"/>
    <numFmt numFmtId="177" formatCode="_-&quot;¢&quot;* #,##0.00_-;\-&quot;¢&quot;* #,##0.00_-;_-&quot;¢&quot;* &quot;-&quot;??_-;_-@_-"/>
    <numFmt numFmtId="178" formatCode="[Black]#,##0.0;[Black]\-#,##0.0;;"/>
    <numFmt numFmtId="179" formatCode="[Black][&gt;0.05]#,##0.0;[Black][&lt;-0.05]\-#,##0.0;;"/>
    <numFmt numFmtId="180" formatCode="[Black][&gt;0.5]#,##0;[Black][&lt;-0.5]\-#,##0;;"/>
    <numFmt numFmtId="181" formatCode="\$#,##0.00\ ;\(\$#,##0.00\)"/>
    <numFmt numFmtId="182" formatCode="_(* #,##0.00_);_(* \(#,##0.00\);_(* &quot;-&quot;??_);_(@_)"/>
    <numFmt numFmtId="183" formatCode="_-* #,##0.00\ &quot;Kč&quot;_-;\-* #,##0.00\ &quot;Kč&quot;_-;_-* &quot;-&quot;??\ &quot;Kč&quot;_-;_-@_-"/>
    <numFmt numFmtId="184" formatCode="[$-409]mmm\-yy;@"/>
    <numFmt numFmtId="185" formatCode="_-* #,##0.0\ _S_k_-;\-* #,##0.0\ _S_k_-;_-* &quot;-&quot;??\ _S_k_-;_-@_-"/>
    <numFmt numFmtId="186" formatCode="#,##0_ ;\-#,##0\ "/>
    <numFmt numFmtId="187" formatCode="0.000"/>
    <numFmt numFmtId="188" formatCode="_-* #,##0.000\ _S_k_-;\-* #,##0.000\ _S_k_-;_-* &quot;-&quot;??\ _S_k_-;_-@_-"/>
    <numFmt numFmtId="189" formatCode="_-* #,##0.000\ _€_-;\-* #,##0.000\ _€_-;_-* &quot;-&quot;???\ _€_-;_-@_-"/>
    <numFmt numFmtId="190" formatCode="_-* #,##0.000\ _€_-;\-* #,##0.000\ _€_-;_-* &quot;-&quot;?\ _€_-;_-@_-"/>
    <numFmt numFmtId="191" formatCode="_-* #,##0\ _S_k_-;\-* #,##0\ _S_k_-;_-* &quot;-&quot;??\ _S_k_-;_-@_-"/>
    <numFmt numFmtId="192" formatCode="_-* #,##0\ _€_-;\-* #,##0\ _€_-;_-* &quot;-&quot;???\ _€_-;_-@_-"/>
    <numFmt numFmtId="193" formatCode="#,##0.0_ ;\-#,##0.0\ "/>
    <numFmt numFmtId="194" formatCode="#,##0.0000_ ;\-#,##0.0000\ "/>
    <numFmt numFmtId="195" formatCode="#,##0.00000000"/>
    <numFmt numFmtId="196" formatCode="#,##0.00_ ;\-#,##0.00\ "/>
    <numFmt numFmtId="197" formatCode="#,##0.000"/>
    <numFmt numFmtId="198" formatCode="0.0%"/>
    <numFmt numFmtId="199" formatCode="_-* #,##0\ _€_-;\-* #,##0\ _€_-;_-* &quot;-&quot;??\ _€_-;_-@_-"/>
    <numFmt numFmtId="200" formatCode="#,##0.00000"/>
    <numFmt numFmtId="201" formatCode="_-* #,##0.0\ _€_-;\-* #,##0.0\ _€_-;_-* &quot;-&quot;?\ _€_-;_-@_-"/>
    <numFmt numFmtId="202" formatCode="_-* #,##0.00\ _€_-;\-* #,##0.00\ _€_-;_-* &quot;-&quot;?\ _€_-;_-@_-"/>
    <numFmt numFmtId="203" formatCode="&quot; &quot;#,##0.00&quot; &quot;;&quot;-&quot;#,##0.00&quot; &quot;;&quot; -&quot;00&quot; &quot;;&quot; &quot;@&quot; &quot;"/>
  </numFmts>
  <fonts count="165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0"/>
      <color rgb="FFFFFFFF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sz val="10"/>
      <name val="Arial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10"/>
      <color theme="0"/>
      <name val="Arial Narrow"/>
      <family val="2"/>
      <charset val="238"/>
    </font>
    <font>
      <sz val="9"/>
      <name val="Times New Roman"/>
      <family val="1"/>
    </font>
    <font>
      <sz val="10"/>
      <name val="Arial CE"/>
      <charset val="238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i/>
      <sz val="8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</font>
    <font>
      <sz val="11"/>
      <color indexed="8"/>
      <name val="Calibri"/>
      <family val="2"/>
    </font>
    <font>
      <sz val="11"/>
      <color indexed="8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sz val="10"/>
      <color indexed="9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8"/>
      <color rgb="FF000000"/>
      <name val="Arial Narrow"/>
      <family val="2"/>
      <charset val="238"/>
    </font>
    <font>
      <i/>
      <sz val="9"/>
      <name val="Arial Narrow"/>
      <family val="2"/>
      <charset val="238"/>
    </font>
    <font>
      <sz val="8"/>
      <color rgb="FF000000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7"/>
      <color rgb="FF000000"/>
      <name val="Times New Roman"/>
      <family val="1"/>
      <charset val="238"/>
    </font>
    <font>
      <b/>
      <sz val="7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i/>
      <sz val="7"/>
      <color rgb="FF000000"/>
      <name val="Times New Roman"/>
      <family val="1"/>
      <charset val="238"/>
    </font>
    <font>
      <b/>
      <vertAlign val="superscript"/>
      <sz val="8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vertAlign val="superscript"/>
      <sz val="8"/>
      <color indexed="8"/>
      <name val="Times New Roman"/>
      <family val="1"/>
      <charset val="238"/>
    </font>
    <font>
      <vertAlign val="superscript"/>
      <sz val="7"/>
      <color indexed="8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i/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rgb="FFFFFFFF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b/>
      <u/>
      <vertAlign val="superscript"/>
      <sz val="9"/>
      <color indexed="8"/>
      <name val="Times New Roman"/>
      <family val="1"/>
      <charset val="238"/>
    </font>
    <font>
      <b/>
      <u/>
      <sz val="8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color rgb="FF000000"/>
      <name val="Arial Narrow"/>
      <family val="2"/>
      <charset val="238"/>
    </font>
    <font>
      <sz val="9"/>
      <color indexed="8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FFFF"/>
      <name val="Cambria"/>
      <family val="1"/>
      <charset val="238"/>
    </font>
    <font>
      <i/>
      <sz val="11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b/>
      <sz val="9"/>
      <color rgb="FF000000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sz val="10"/>
      <color theme="0"/>
      <name val="Arial Narrow"/>
      <family val="2"/>
      <charset val="238"/>
    </font>
    <font>
      <b/>
      <sz val="8"/>
      <color rgb="FFFFFFFF"/>
      <name val="Times New Roman"/>
      <family val="1"/>
      <charset val="238"/>
    </font>
    <font>
      <b/>
      <sz val="9"/>
      <name val="Arial"/>
      <family val="2"/>
      <charset val="238"/>
    </font>
    <font>
      <sz val="8"/>
      <color rgb="FFFFFFFF"/>
      <name val="Times New Roman"/>
      <family val="1"/>
      <charset val="238"/>
    </font>
    <font>
      <b/>
      <sz val="10"/>
      <color theme="0" tint="-0.499984740745262"/>
      <name val="Arial Narrow"/>
      <family val="2"/>
      <charset val="238"/>
    </font>
    <font>
      <sz val="10"/>
      <color theme="0" tint="-0.499984740745262"/>
      <name val="Arial Narrow"/>
      <family val="2"/>
      <charset val="238"/>
    </font>
    <font>
      <b/>
      <i/>
      <sz val="8"/>
      <color rgb="FF000000"/>
      <name val="Times New Roman"/>
      <family val="1"/>
      <charset val="238"/>
    </font>
    <font>
      <i/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8"/>
      <color rgb="FF000000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color rgb="FF2C9ADC"/>
      <name val="Arial Narrow"/>
      <family val="2"/>
      <charset val="238"/>
    </font>
    <font>
      <sz val="12"/>
      <name val="Helv"/>
    </font>
    <font>
      <b/>
      <sz val="10.5"/>
      <color indexed="8"/>
      <name val="Arial Narrow"/>
      <family val="2"/>
      <charset val="238"/>
    </font>
    <font>
      <b/>
      <sz val="8"/>
      <color rgb="FF2C9ADC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sz val="10"/>
      <color theme="4"/>
      <name val="Arial Narrow"/>
      <family val="2"/>
      <charset val="238"/>
    </font>
    <font>
      <sz val="10"/>
      <color theme="4"/>
      <name val="Arial Narrow"/>
      <family val="2"/>
      <charset val="238"/>
    </font>
    <font>
      <sz val="9"/>
      <color rgb="FF000000"/>
      <name val="Times New Roman"/>
      <family val="1"/>
      <charset val="238"/>
    </font>
    <font>
      <b/>
      <sz val="9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Calibri"/>
      <family val="2"/>
      <scheme val="minor"/>
    </font>
    <font>
      <i/>
      <sz val="10"/>
      <name val="Arial Narrow"/>
      <family val="2"/>
      <charset val="238"/>
    </font>
    <font>
      <sz val="10"/>
      <color theme="1"/>
      <name val="Calibri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indexed="8"/>
      <name val="Arial Narrow"/>
      <family val="2"/>
      <charset val="238"/>
    </font>
    <font>
      <i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0"/>
      <color theme="1"/>
      <name val="Arial Narrow"/>
      <family val="2"/>
    </font>
    <font>
      <sz val="11"/>
      <name val="Arial"/>
      <family val="2"/>
      <charset val="238"/>
    </font>
    <font>
      <sz val="10"/>
      <name val="Garamond"/>
      <family val="1"/>
      <charset val="238"/>
    </font>
    <font>
      <sz val="11"/>
      <color theme="1"/>
      <name val="Garamond"/>
      <family val="2"/>
      <charset val="238"/>
    </font>
    <font>
      <sz val="10"/>
      <color rgb="FF000000"/>
      <name val="Arial"/>
      <family val="2"/>
      <charset val="238"/>
    </font>
    <font>
      <sz val="11"/>
      <color rgb="FFFFFFFF"/>
      <name val="Calibri"/>
      <family val="2"/>
      <charset val="238"/>
    </font>
    <font>
      <u/>
      <sz val="10"/>
      <color rgb="FF0000FF"/>
      <name val="Arial"/>
      <family val="2"/>
      <charset val="238"/>
    </font>
    <font>
      <b/>
      <sz val="10"/>
      <color rgb="FFFFFFFF"/>
      <name val="Arial"/>
      <family val="2"/>
      <charset val="238"/>
    </font>
    <font>
      <b/>
      <sz val="15"/>
      <color rgb="FF1F497D"/>
      <name val="Arial"/>
      <family val="2"/>
      <charset val="238"/>
    </font>
    <font>
      <u/>
      <sz val="10"/>
      <color rgb="FF800080"/>
      <name val="Arial"/>
      <family val="2"/>
      <charset val="238"/>
    </font>
    <font>
      <sz val="10"/>
      <color rgb="FF9C0006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FF0000"/>
      <name val="Arial Narrow"/>
      <family val="2"/>
      <charset val="238"/>
    </font>
    <font>
      <b/>
      <sz val="11"/>
      <name val="Arial Narrow"/>
      <family val="2"/>
      <charset val="238"/>
    </font>
    <font>
      <b/>
      <u/>
      <sz val="10"/>
      <color theme="0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9"/>
      <color rgb="FF2C9ADC"/>
      <name val="Arial Narrow"/>
      <family val="2"/>
      <charset val="238"/>
    </font>
    <font>
      <b/>
      <sz val="9"/>
      <color rgb="FF2F5496"/>
      <name val="Arial Narrow"/>
      <family val="2"/>
      <charset val="238"/>
    </font>
    <font>
      <b/>
      <i/>
      <sz val="9"/>
      <color rgb="FF2F5496"/>
      <name val="Arial Narrow"/>
      <family val="2"/>
      <charset val="238"/>
    </font>
    <font>
      <sz val="8"/>
      <color rgb="FF2C9ADC"/>
      <name val="Arial Narrow"/>
      <family val="2"/>
      <charset val="238"/>
    </font>
    <font>
      <i/>
      <sz val="9"/>
      <color rgb="FF2C9ADC"/>
      <name val="Arial Narrow"/>
      <family val="2"/>
      <charset val="238"/>
    </font>
    <font>
      <sz val="8"/>
      <color rgb="FF2F5496"/>
      <name val="Arial Narrow"/>
      <family val="2"/>
      <charset val="238"/>
    </font>
    <font>
      <b/>
      <sz val="8"/>
      <color rgb="FF000000"/>
      <name val="Arial Narrow"/>
      <family val="2"/>
      <charset val="238"/>
    </font>
    <font>
      <sz val="8"/>
      <name val="Arial Narrow"/>
      <family val="2"/>
      <charset val="238"/>
    </font>
    <font>
      <sz val="11"/>
      <color rgb="FF2F5496"/>
      <name val="Calibri"/>
      <family val="2"/>
      <charset val="238"/>
      <scheme val="minor"/>
    </font>
    <font>
      <i/>
      <sz val="8"/>
      <color theme="1"/>
      <name val="Arial Narrow"/>
      <family val="2"/>
      <charset val="238"/>
    </font>
    <font>
      <i/>
      <sz val="8"/>
      <color rgb="FF2C9ADC"/>
      <name val="Arial Narrow"/>
      <family val="2"/>
      <charset val="238"/>
    </font>
    <font>
      <b/>
      <sz val="8"/>
      <color rgb="FF2F5496"/>
      <name val="Arial Narrow"/>
      <family val="2"/>
      <charset val="238"/>
    </font>
    <font>
      <sz val="11"/>
      <color rgb="FF2C9ADC"/>
      <name val="Calibri"/>
      <family val="2"/>
      <scheme val="minor"/>
    </font>
    <font>
      <b/>
      <sz val="8"/>
      <name val="Arial Narrow"/>
      <family val="2"/>
      <charset val="238"/>
    </font>
    <font>
      <sz val="11"/>
      <color rgb="FFFF0000"/>
      <name val="Arial Narrow"/>
      <family val="2"/>
      <charset val="238"/>
    </font>
    <font>
      <sz val="11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0"/>
      </patternFill>
    </fill>
    <fill>
      <patternFill patternType="solid">
        <fgColor rgb="FFD8D8D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</patternFill>
    </fill>
    <fill>
      <patternFill patternType="solid">
        <fgColor rgb="FF33CCCC"/>
        <bgColor rgb="FF33CCCC"/>
      </patternFill>
    </fill>
    <fill>
      <patternFill patternType="solid">
        <fgColor rgb="FFFF6600"/>
        <bgColor rgb="FFFF6600"/>
      </patternFill>
    </fill>
    <fill>
      <patternFill patternType="solid">
        <fgColor rgb="FFA5A5A5"/>
        <bgColor rgb="FFA5A5A5"/>
      </patternFill>
    </fill>
    <fill>
      <patternFill patternType="solid">
        <fgColor rgb="FFFFC7CE"/>
        <bgColor rgb="FFFFC7CE"/>
      </patternFill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4F81BD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ouble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4F81BD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337">
    <xf numFmtId="0" fontId="0" fillId="0" borderId="0"/>
    <xf numFmtId="0" fontId="16" fillId="0" borderId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1" fillId="0" borderId="4" applyNumberFormat="0" applyFont="0" applyFill="0" applyAlignment="0" applyProtection="0"/>
    <xf numFmtId="172" fontId="21" fillId="0" borderId="4" applyNumberFormat="0" applyFont="0" applyFill="0" applyAlignment="0" applyProtection="0"/>
    <xf numFmtId="3" fontId="16" fillId="3" borderId="0" applyFont="0" applyFill="0" applyBorder="0" applyAlignment="0" applyProtection="0"/>
    <xf numFmtId="3" fontId="16" fillId="3" borderId="0" applyFont="0" applyFill="0" applyBorder="0" applyAlignment="0" applyProtection="0"/>
    <xf numFmtId="173" fontId="16" fillId="3" borderId="0" applyFont="0" applyFill="0" applyBorder="0" applyAlignment="0" applyProtection="0"/>
    <xf numFmtId="173" fontId="16" fillId="3" borderId="0" applyFont="0" applyFill="0" applyBorder="0" applyAlignment="0" applyProtection="0"/>
    <xf numFmtId="0" fontId="16" fillId="3" borderId="0" applyFont="0" applyFill="0" applyBorder="0" applyAlignment="0" applyProtection="0"/>
    <xf numFmtId="0" fontId="16" fillId="3" borderId="0" applyFont="0" applyFill="0" applyBorder="0" applyAlignment="0" applyProtection="0"/>
    <xf numFmtId="172" fontId="16" fillId="3" borderId="0" applyFont="0" applyFill="0" applyBorder="0" applyAlignment="0" applyProtection="0"/>
    <xf numFmtId="0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3" fontId="22" fillId="0" borderId="0" applyFont="0" applyFill="0" applyBorder="0" applyAlignment="0" applyProtection="0">
      <alignment vertical="top"/>
    </xf>
    <xf numFmtId="3" fontId="21" fillId="0" borderId="0" applyFont="0" applyFill="0" applyBorder="0" applyAlignment="0" applyProtection="0"/>
    <xf numFmtId="2" fontId="16" fillId="3" borderId="0" applyFont="0" applyFill="0" applyBorder="0" applyAlignment="0" applyProtection="0"/>
    <xf numFmtId="1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6" fillId="3" borderId="0" applyFont="0" applyFill="0" applyBorder="0" applyAlignment="0" applyProtection="0"/>
    <xf numFmtId="2" fontId="16" fillId="3" borderId="0" applyFont="0" applyFill="0" applyBorder="0" applyAlignment="0" applyProtection="0"/>
    <xf numFmtId="2" fontId="16" fillId="3" borderId="0" applyFont="0" applyFill="0" applyBorder="0" applyAlignment="0" applyProtection="0"/>
    <xf numFmtId="0" fontId="24" fillId="3" borderId="0" applyNumberFormat="0" applyFont="0" applyFill="0" applyAlignment="0" applyProtection="0"/>
    <xf numFmtId="172" fontId="24" fillId="3" borderId="0" applyNumberFormat="0" applyFont="0" applyFill="0" applyAlignment="0" applyProtection="0"/>
    <xf numFmtId="0" fontId="25" fillId="3" borderId="0" applyNumberFormat="0" applyFont="0" applyFill="0" applyAlignment="0" applyProtection="0"/>
    <xf numFmtId="172" fontId="25" fillId="3" borderId="0" applyNumberFormat="0" applyFon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74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5" fontId="22" fillId="0" borderId="0" applyFont="0" applyFill="0" applyBorder="0" applyAlignment="0" applyProtection="0">
      <alignment vertical="top"/>
    </xf>
    <xf numFmtId="175" fontId="21" fillId="0" borderId="0" applyFont="0" applyFill="0" applyBorder="0" applyAlignment="0" applyProtection="0"/>
    <xf numFmtId="176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1" fillId="0" borderId="0"/>
    <xf numFmtId="0" fontId="27" fillId="0" borderId="0"/>
    <xf numFmtId="172" fontId="27" fillId="0" borderId="0"/>
    <xf numFmtId="0" fontId="28" fillId="0" borderId="0"/>
    <xf numFmtId="0" fontId="22" fillId="0" borderId="0"/>
    <xf numFmtId="172" fontId="16" fillId="0" borderId="0"/>
    <xf numFmtId="0" fontId="16" fillId="0" borderId="0"/>
    <xf numFmtId="0" fontId="9" fillId="0" borderId="0"/>
    <xf numFmtId="0" fontId="22" fillId="0" borderId="0"/>
    <xf numFmtId="0" fontId="29" fillId="0" borderId="0"/>
    <xf numFmtId="172" fontId="22" fillId="0" borderId="0"/>
    <xf numFmtId="0" fontId="16" fillId="0" borderId="0"/>
    <xf numFmtId="172" fontId="16" fillId="0" borderId="0"/>
    <xf numFmtId="0" fontId="16" fillId="0" borderId="0"/>
    <xf numFmtId="172" fontId="16" fillId="0" borderId="0"/>
    <xf numFmtId="0" fontId="22" fillId="0" borderId="0"/>
    <xf numFmtId="172" fontId="22" fillId="0" borderId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9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16" fillId="4" borderId="5" applyNumberFormat="0" applyProtection="0">
      <alignment horizontal="left" vertical="center" indent="1"/>
    </xf>
    <xf numFmtId="0" fontId="16" fillId="4" borderId="5" applyNumberFormat="0" applyProtection="0">
      <alignment horizontal="left" vertical="center" indent="1"/>
    </xf>
    <xf numFmtId="172" fontId="16" fillId="4" borderId="5" applyNumberFormat="0" applyProtection="0">
      <alignment horizontal="left" vertical="center" indent="1"/>
    </xf>
    <xf numFmtId="0" fontId="16" fillId="5" borderId="5" applyNumberFormat="0" applyProtection="0">
      <alignment horizontal="left" vertical="center" indent="1"/>
    </xf>
    <xf numFmtId="0" fontId="16" fillId="5" borderId="5" applyNumberFormat="0" applyProtection="0">
      <alignment horizontal="left" vertical="center" indent="1"/>
    </xf>
    <xf numFmtId="172" fontId="16" fillId="5" borderId="5" applyNumberFormat="0" applyProtection="0">
      <alignment horizontal="left" vertical="center" indent="1"/>
    </xf>
    <xf numFmtId="4" fontId="30" fillId="6" borderId="5" applyNumberFormat="0" applyProtection="0">
      <alignment horizontal="right" vertical="center"/>
    </xf>
    <xf numFmtId="0" fontId="31" fillId="0" borderId="0"/>
    <xf numFmtId="0" fontId="16" fillId="0" borderId="0" applyNumberFormat="0"/>
    <xf numFmtId="0" fontId="16" fillId="0" borderId="0" applyNumberFormat="0"/>
    <xf numFmtId="172" fontId="16" fillId="0" borderId="0" applyNumberFormat="0"/>
    <xf numFmtId="0" fontId="16" fillId="3" borderId="6" applyNumberFormat="0" applyFont="0" applyBorder="0" applyAlignment="0" applyProtection="0"/>
    <xf numFmtId="172" fontId="16" fillId="3" borderId="6" applyNumberFormat="0" applyFont="0" applyBorder="0" applyAlignment="0" applyProtection="0"/>
    <xf numFmtId="0" fontId="32" fillId="0" borderId="0" applyNumberFormat="0" applyFill="0" applyBorder="0" applyAlignment="0" applyProtection="0"/>
    <xf numFmtId="172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72" fontId="33" fillId="0" borderId="0" applyNumberFormat="0" applyFill="0" applyBorder="0" applyAlignment="0" applyProtection="0"/>
    <xf numFmtId="166" fontId="34" fillId="0" borderId="0">
      <alignment horizontal="right"/>
    </xf>
    <xf numFmtId="0" fontId="35" fillId="0" borderId="0" applyProtection="0"/>
    <xf numFmtId="172" fontId="35" fillId="0" borderId="0" applyProtection="0"/>
    <xf numFmtId="181" fontId="35" fillId="0" borderId="0" applyProtection="0"/>
    <xf numFmtId="0" fontId="36" fillId="0" borderId="0" applyProtection="0"/>
    <xf numFmtId="172" fontId="36" fillId="0" borderId="0" applyProtection="0"/>
    <xf numFmtId="0" fontId="37" fillId="0" borderId="0" applyProtection="0"/>
    <xf numFmtId="172" fontId="37" fillId="0" borderId="0" applyProtection="0"/>
    <xf numFmtId="0" fontId="35" fillId="0" borderId="7" applyProtection="0"/>
    <xf numFmtId="172" fontId="35" fillId="0" borderId="7" applyProtection="0"/>
    <xf numFmtId="0" fontId="35" fillId="0" borderId="0"/>
    <xf numFmtId="10" fontId="35" fillId="0" borderId="0" applyProtection="0"/>
    <xf numFmtId="0" fontId="35" fillId="0" borderId="0"/>
    <xf numFmtId="172" fontId="35" fillId="0" borderId="0"/>
    <xf numFmtId="2" fontId="35" fillId="0" borderId="0" applyProtection="0"/>
    <xf numFmtId="4" fontId="35" fillId="0" borderId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3" fontId="42" fillId="0" borderId="0" applyFont="0" applyFill="0" applyBorder="0" applyAlignment="0" applyProtection="0"/>
    <xf numFmtId="0" fontId="28" fillId="0" borderId="0"/>
    <xf numFmtId="0" fontId="43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9" fillId="0" borderId="0"/>
    <xf numFmtId="0" fontId="29" fillId="0" borderId="0"/>
    <xf numFmtId="0" fontId="22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6" fillId="3" borderId="6" applyNumberFormat="0" applyFont="0" applyBorder="0" applyAlignment="0" applyProtection="0"/>
    <xf numFmtId="9" fontId="16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0" fontId="44" fillId="0" borderId="0"/>
    <xf numFmtId="3" fontId="22" fillId="0" borderId="0" applyFont="0" applyFill="0" applyBorder="0" applyAlignment="0" applyProtection="0">
      <alignment vertical="top"/>
    </xf>
    <xf numFmtId="3" fontId="22" fillId="0" borderId="0" applyFont="0" applyFill="0" applyBorder="0" applyAlignment="0" applyProtection="0">
      <alignment vertical="top"/>
    </xf>
    <xf numFmtId="175" fontId="22" fillId="0" borderId="0" applyFont="0" applyFill="0" applyBorder="0" applyAlignment="0" applyProtection="0">
      <alignment vertical="top"/>
    </xf>
    <xf numFmtId="175" fontId="22" fillId="0" borderId="0" applyFont="0" applyFill="0" applyBorder="0" applyAlignment="0" applyProtection="0">
      <alignment vertical="top"/>
    </xf>
    <xf numFmtId="184" fontId="31" fillId="0" borderId="0"/>
    <xf numFmtId="0" fontId="22" fillId="0" borderId="0"/>
    <xf numFmtId="0" fontId="22" fillId="0" borderId="0"/>
    <xf numFmtId="0" fontId="22" fillId="0" borderId="0"/>
    <xf numFmtId="4" fontId="30" fillId="13" borderId="18" applyNumberFormat="0" applyProtection="0">
      <alignment horizontal="left" vertical="center" indent="1"/>
    </xf>
    <xf numFmtId="0" fontId="71" fillId="0" borderId="0"/>
    <xf numFmtId="4" fontId="30" fillId="6" borderId="27" applyNumberFormat="0" applyProtection="0">
      <alignment horizontal="right" vertical="center"/>
    </xf>
    <xf numFmtId="172" fontId="16" fillId="5" borderId="27" applyNumberFormat="0" applyProtection="0">
      <alignment horizontal="left" vertical="center" indent="1"/>
    </xf>
    <xf numFmtId="0" fontId="16" fillId="5" borderId="27" applyNumberFormat="0" applyProtection="0">
      <alignment horizontal="left" vertical="center" indent="1"/>
    </xf>
    <xf numFmtId="0" fontId="16" fillId="5" borderId="27" applyNumberFormat="0" applyProtection="0">
      <alignment horizontal="left" vertical="center" indent="1"/>
    </xf>
    <xf numFmtId="172" fontId="16" fillId="4" borderId="27" applyNumberFormat="0" applyProtection="0">
      <alignment horizontal="left" vertical="center" indent="1"/>
    </xf>
    <xf numFmtId="0" fontId="16" fillId="4" borderId="27" applyNumberFormat="0" applyProtection="0">
      <alignment horizontal="left" vertical="center" indent="1"/>
    </xf>
    <xf numFmtId="0" fontId="16" fillId="4" borderId="27" applyNumberFormat="0" applyProtection="0">
      <alignment horizontal="left" vertical="center" indent="1"/>
    </xf>
    <xf numFmtId="172" fontId="16" fillId="0" borderId="0"/>
    <xf numFmtId="0" fontId="16" fillId="4" borderId="26" applyNumberFormat="0" applyProtection="0">
      <alignment horizontal="left" vertical="center" indent="1"/>
    </xf>
    <xf numFmtId="0" fontId="16" fillId="4" borderId="26" applyNumberFormat="0" applyProtection="0">
      <alignment horizontal="left" vertical="center" indent="1"/>
    </xf>
    <xf numFmtId="172" fontId="16" fillId="4" borderId="26" applyNumberFormat="0" applyProtection="0">
      <alignment horizontal="left" vertical="center" indent="1"/>
    </xf>
    <xf numFmtId="0" fontId="16" fillId="5" borderId="26" applyNumberFormat="0" applyProtection="0">
      <alignment horizontal="left" vertical="center" indent="1"/>
    </xf>
    <xf numFmtId="0" fontId="16" fillId="5" borderId="26" applyNumberFormat="0" applyProtection="0">
      <alignment horizontal="left" vertical="center" indent="1"/>
    </xf>
    <xf numFmtId="172" fontId="16" fillId="5" borderId="26" applyNumberFormat="0" applyProtection="0">
      <alignment horizontal="left" vertical="center" indent="1"/>
    </xf>
    <xf numFmtId="4" fontId="30" fillId="6" borderId="26" applyNumberFormat="0" applyProtection="0">
      <alignment horizontal="right"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9" fillId="0" borderId="0"/>
    <xf numFmtId="3" fontId="22" fillId="0" borderId="0" applyFont="0" applyFill="0" applyBorder="0" applyAlignment="0" applyProtection="0">
      <alignment vertical="top"/>
    </xf>
    <xf numFmtId="175" fontId="22" fillId="0" borderId="0" applyFont="0" applyFill="0" applyBorder="0" applyAlignment="0" applyProtection="0">
      <alignment vertical="top"/>
    </xf>
    <xf numFmtId="0" fontId="29" fillId="0" borderId="0"/>
    <xf numFmtId="0" fontId="22" fillId="0" borderId="0"/>
    <xf numFmtId="0" fontId="3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9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164" fontId="9" fillId="0" borderId="0" applyFont="0" applyFill="0" applyBorder="0" applyAlignment="0" applyProtection="0"/>
    <xf numFmtId="0" fontId="50" fillId="19" borderId="57" applyNumberFormat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9" fillId="0" borderId="0"/>
    <xf numFmtId="0" fontId="22" fillId="0" borderId="0"/>
    <xf numFmtId="4" fontId="30" fillId="13" borderId="27" applyNumberFormat="0" applyProtection="0">
      <alignment horizontal="left" vertical="center" indent="1"/>
    </xf>
    <xf numFmtId="0" fontId="108" fillId="0" borderId="0"/>
    <xf numFmtId="0" fontId="16" fillId="0" borderId="0"/>
    <xf numFmtId="0" fontId="6" fillId="0" borderId="0"/>
    <xf numFmtId="0" fontId="31" fillId="0" borderId="0"/>
    <xf numFmtId="0" fontId="45" fillId="0" borderId="0"/>
    <xf numFmtId="165" fontId="41" fillId="0" borderId="0" applyFont="0" applyFill="0" applyBorder="0" applyAlignment="0" applyProtection="0"/>
    <xf numFmtId="0" fontId="41" fillId="0" borderId="0"/>
    <xf numFmtId="0" fontId="5" fillId="0" borderId="0"/>
    <xf numFmtId="9" fontId="9" fillId="0" borderId="0" applyFont="0" applyFill="0" applyBorder="0" applyAlignment="0" applyProtection="0"/>
    <xf numFmtId="0" fontId="47" fillId="0" borderId="0"/>
    <xf numFmtId="164" fontId="47" fillId="0" borderId="0" applyFont="0" applyFill="0" applyBorder="0" applyAlignment="0" applyProtection="0"/>
    <xf numFmtId="0" fontId="4" fillId="0" borderId="0"/>
    <xf numFmtId="0" fontId="125" fillId="0" borderId="0" applyNumberFormat="0" applyFill="0" applyBorder="0" applyAlignment="0" applyProtection="0"/>
    <xf numFmtId="0" fontId="28" fillId="0" borderId="0"/>
    <xf numFmtId="0" fontId="9" fillId="0" borderId="0"/>
    <xf numFmtId="0" fontId="128" fillId="0" borderId="0" applyNumberFormat="0" applyFill="0" applyBorder="0" applyAlignment="0" applyProtection="0"/>
    <xf numFmtId="184" fontId="129" fillId="0" borderId="0"/>
    <xf numFmtId="9" fontId="16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3" fillId="0" borderId="0"/>
    <xf numFmtId="0" fontId="3" fillId="0" borderId="0"/>
    <xf numFmtId="9" fontId="2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28" fillId="0" borderId="0"/>
    <xf numFmtId="0" fontId="3" fillId="0" borderId="0"/>
    <xf numFmtId="0" fontId="131" fillId="0" borderId="0"/>
    <xf numFmtId="9" fontId="131" fillId="0" borderId="0" applyFont="0" applyFill="0" applyBorder="0" applyAlignment="0" applyProtection="0"/>
    <xf numFmtId="0" fontId="130" fillId="0" borderId="0"/>
    <xf numFmtId="0" fontId="47" fillId="0" borderId="0"/>
    <xf numFmtId="9" fontId="4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2" fillId="0" borderId="0"/>
    <xf numFmtId="9" fontId="132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6" fillId="0" borderId="0"/>
    <xf numFmtId="0" fontId="133" fillId="0" borderId="0"/>
    <xf numFmtId="203" fontId="133" fillId="0" borderId="0" applyFont="0" applyFill="0" applyBorder="0" applyAlignment="0" applyProtection="0"/>
    <xf numFmtId="9" fontId="133" fillId="0" borderId="0" applyFont="0" applyFill="0" applyBorder="0" applyAlignment="0" applyProtection="0"/>
    <xf numFmtId="0" fontId="137" fillId="0" borderId="58" applyNumberFormat="0" applyFill="0" applyAlignment="0" applyProtection="0"/>
    <xf numFmtId="0" fontId="139" fillId="23" borderId="0" applyNumberFormat="0" applyBorder="0" applyAlignment="0" applyProtection="0"/>
    <xf numFmtId="0" fontId="136" fillId="22" borderId="57" applyNumberFormat="0" applyAlignment="0" applyProtection="0"/>
    <xf numFmtId="0" fontId="134" fillId="20" borderId="0" applyNumberFormat="0" applyBorder="0" applyAlignment="0" applyProtection="0"/>
    <xf numFmtId="0" fontId="134" fillId="21" borderId="0" applyNumberFormat="0" applyBorder="0" applyAlignment="0" applyProtection="0"/>
    <xf numFmtId="0" fontId="135" fillId="0" borderId="0" applyNumberFormat="0" applyFill="0" applyBorder="0" applyAlignment="0" applyProtection="0"/>
    <xf numFmtId="0" fontId="133" fillId="0" borderId="0" applyNumberFormat="0" applyBorder="0" applyProtection="0"/>
    <xf numFmtId="0" fontId="133" fillId="0" borderId="0" applyNumberFormat="0" applyBorder="0" applyProtection="0"/>
    <xf numFmtId="0" fontId="133" fillId="0" borderId="0" applyNumberFormat="0" applyBorder="0" applyProtection="0"/>
    <xf numFmtId="0" fontId="138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9" fontId="133" fillId="0" borderId="0" applyFont="0" applyFill="0" applyBorder="0" applyAlignment="0" applyProtection="0"/>
    <xf numFmtId="9" fontId="133" fillId="0" borderId="0" applyFont="0" applyFill="0" applyBorder="0" applyAlignment="0" applyProtection="0"/>
    <xf numFmtId="0" fontId="28" fillId="0" borderId="0"/>
    <xf numFmtId="0" fontId="3" fillId="0" borderId="0"/>
    <xf numFmtId="0" fontId="9" fillId="0" borderId="0"/>
    <xf numFmtId="0" fontId="3" fillId="0" borderId="0"/>
    <xf numFmtId="0" fontId="41" fillId="0" borderId="0"/>
    <xf numFmtId="0" fontId="3" fillId="0" borderId="0"/>
    <xf numFmtId="9" fontId="41" fillId="0" borderId="0" applyFont="0" applyFill="0" applyBorder="0" applyAlignment="0" applyProtection="0"/>
    <xf numFmtId="0" fontId="130" fillId="0" borderId="0"/>
    <xf numFmtId="0" fontId="41" fillId="0" borderId="0"/>
    <xf numFmtId="165" fontId="41" fillId="0" borderId="0" applyFont="0" applyFill="0" applyBorder="0" applyAlignment="0" applyProtection="0"/>
    <xf numFmtId="0" fontId="141" fillId="0" borderId="0"/>
    <xf numFmtId="164" fontId="141" fillId="0" borderId="0" applyFont="0" applyFill="0" applyBorder="0" applyAlignment="0" applyProtection="0"/>
    <xf numFmtId="0" fontId="131" fillId="0" borderId="0"/>
    <xf numFmtId="0" fontId="131" fillId="0" borderId="0"/>
    <xf numFmtId="0" fontId="47" fillId="0" borderId="0"/>
    <xf numFmtId="9" fontId="47" fillId="0" borderId="0" applyFont="0" applyFill="0" applyBorder="0" applyAlignment="0" applyProtection="0"/>
    <xf numFmtId="0" fontId="3" fillId="0" borderId="0"/>
    <xf numFmtId="0" fontId="44" fillId="0" borderId="0"/>
    <xf numFmtId="0" fontId="41" fillId="0" borderId="0"/>
    <xf numFmtId="0" fontId="3" fillId="0" borderId="0"/>
    <xf numFmtId="0" fontId="44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2" fillId="0" borderId="0"/>
    <xf numFmtId="172" fontId="16" fillId="5" borderId="27" applyNumberFormat="0" applyProtection="0">
      <alignment horizontal="left" vertical="center" indent="1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" fontId="30" fillId="13" borderId="59" applyNumberFormat="0" applyProtection="0">
      <alignment horizontal="left" vertical="center" indent="1"/>
    </xf>
    <xf numFmtId="0" fontId="16" fillId="0" borderId="0"/>
    <xf numFmtId="4" fontId="30" fillId="6" borderId="59" applyNumberFormat="0" applyProtection="0">
      <alignment horizontal="right" vertical="center"/>
    </xf>
    <xf numFmtId="172" fontId="16" fillId="5" borderId="59" applyNumberFormat="0" applyProtection="0">
      <alignment horizontal="left" vertical="center" indent="1"/>
    </xf>
    <xf numFmtId="0" fontId="16" fillId="5" borderId="59" applyNumberFormat="0" applyProtection="0">
      <alignment horizontal="left" vertical="center" indent="1"/>
    </xf>
    <xf numFmtId="0" fontId="16" fillId="5" borderId="59" applyNumberFormat="0" applyProtection="0">
      <alignment horizontal="left" vertical="center" indent="1"/>
    </xf>
    <xf numFmtId="172" fontId="16" fillId="4" borderId="59" applyNumberFormat="0" applyProtection="0">
      <alignment horizontal="left" vertical="center" indent="1"/>
    </xf>
    <xf numFmtId="0" fontId="16" fillId="4" borderId="59" applyNumberFormat="0" applyProtection="0">
      <alignment horizontal="left" vertical="center" indent="1"/>
    </xf>
    <xf numFmtId="0" fontId="16" fillId="4" borderId="59" applyNumberFormat="0" applyProtection="0">
      <alignment horizontal="left" vertical="center" indent="1"/>
    </xf>
    <xf numFmtId="0" fontId="16" fillId="4" borderId="59" applyNumberFormat="0" applyProtection="0">
      <alignment horizontal="left" vertical="center" indent="1"/>
    </xf>
    <xf numFmtId="0" fontId="16" fillId="4" borderId="59" applyNumberFormat="0" applyProtection="0">
      <alignment horizontal="left" vertical="center" indent="1"/>
    </xf>
    <xf numFmtId="172" fontId="16" fillId="4" borderId="59" applyNumberFormat="0" applyProtection="0">
      <alignment horizontal="left" vertical="center" indent="1"/>
    </xf>
    <xf numFmtId="0" fontId="16" fillId="5" borderId="59" applyNumberFormat="0" applyProtection="0">
      <alignment horizontal="left" vertical="center" indent="1"/>
    </xf>
    <xf numFmtId="0" fontId="16" fillId="5" borderId="59" applyNumberFormat="0" applyProtection="0">
      <alignment horizontal="left" vertical="center" indent="1"/>
    </xf>
    <xf numFmtId="172" fontId="16" fillId="5" borderId="59" applyNumberFormat="0" applyProtection="0">
      <alignment horizontal="left" vertical="center" indent="1"/>
    </xf>
    <xf numFmtId="4" fontId="30" fillId="6" borderId="59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4" borderId="27" applyNumberFormat="0" applyProtection="0">
      <alignment horizontal="left" vertical="center" indent="1"/>
    </xf>
    <xf numFmtId="0" fontId="16" fillId="5" borderId="27" applyNumberFormat="0" applyProtection="0">
      <alignment horizontal="left" vertical="center" indent="1"/>
    </xf>
    <xf numFmtId="172" fontId="16" fillId="4" borderId="2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16" fillId="5" borderId="27" applyNumberFormat="0" applyProtection="0">
      <alignment horizontal="left" vertical="center" indent="1"/>
    </xf>
    <xf numFmtId="0" fontId="16" fillId="4" borderId="27" applyNumberFormat="0" applyProtection="0">
      <alignment horizontal="left" vertical="center" indent="1"/>
    </xf>
    <xf numFmtId="4" fontId="30" fillId="13" borderId="59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4" fontId="30" fillId="6" borderId="2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9" fillId="0" borderId="0"/>
  </cellStyleXfs>
  <cellXfs count="630">
    <xf numFmtId="0" fontId="0" fillId="0" borderId="0" xfId="0"/>
    <xf numFmtId="0" fontId="28" fillId="0" borderId="0" xfId="107"/>
    <xf numFmtId="3" fontId="0" fillId="0" borderId="0" xfId="0" applyNumberFormat="1"/>
    <xf numFmtId="0" fontId="47" fillId="0" borderId="0" xfId="0" applyFont="1"/>
    <xf numFmtId="3" fontId="47" fillId="0" borderId="0" xfId="0" applyNumberFormat="1" applyFont="1"/>
    <xf numFmtId="185" fontId="57" fillId="0" borderId="19" xfId="97" applyNumberFormat="1" applyFont="1" applyBorder="1" applyAlignment="1">
      <alignment horizontal="right" vertical="center" wrapText="1"/>
    </xf>
    <xf numFmtId="185" fontId="57" fillId="0" borderId="23" xfId="97" applyNumberFormat="1" applyFont="1" applyBorder="1" applyAlignment="1">
      <alignment horizontal="right" vertical="center" wrapText="1"/>
    </xf>
    <xf numFmtId="0" fontId="18" fillId="0" borderId="0" xfId="0" applyFont="1"/>
    <xf numFmtId="0" fontId="74" fillId="0" borderId="0" xfId="160" applyFont="1"/>
    <xf numFmtId="0" fontId="67" fillId="0" borderId="0" xfId="160" applyFont="1"/>
    <xf numFmtId="0" fontId="56" fillId="0" borderId="0" xfId="160" applyFont="1"/>
    <xf numFmtId="0" fontId="75" fillId="0" borderId="0" xfId="160" applyFont="1"/>
    <xf numFmtId="0" fontId="66" fillId="0" borderId="0" xfId="160" applyFont="1"/>
    <xf numFmtId="0" fontId="66" fillId="0" borderId="19" xfId="160" applyFont="1" applyBorder="1"/>
    <xf numFmtId="0" fontId="67" fillId="0" borderId="19" xfId="160" applyFont="1" applyBorder="1" applyAlignment="1">
      <alignment horizontal="center"/>
    </xf>
    <xf numFmtId="0" fontId="76" fillId="0" borderId="19" xfId="160" applyFont="1" applyBorder="1" applyAlignment="1">
      <alignment horizontal="center"/>
    </xf>
    <xf numFmtId="0" fontId="57" fillId="0" borderId="19" xfId="160" applyFont="1" applyBorder="1" applyAlignment="1">
      <alignment horizontal="center" vertical="center" wrapText="1"/>
    </xf>
    <xf numFmtId="0" fontId="75" fillId="0" borderId="19" xfId="160" applyFont="1" applyBorder="1" applyAlignment="1">
      <alignment wrapText="1"/>
    </xf>
    <xf numFmtId="2" fontId="67" fillId="0" borderId="19" xfId="160" applyNumberFormat="1" applyFont="1" applyBorder="1" applyAlignment="1">
      <alignment horizontal="right"/>
    </xf>
    <xf numFmtId="0" fontId="67" fillId="0" borderId="19" xfId="160" applyFont="1" applyBorder="1" applyAlignment="1">
      <alignment horizontal="right"/>
    </xf>
    <xf numFmtId="187" fontId="67" fillId="0" borderId="19" xfId="160" applyNumberFormat="1" applyFont="1" applyBorder="1" applyAlignment="1">
      <alignment horizontal="right"/>
    </xf>
    <xf numFmtId="0" fontId="66" fillId="0" borderId="19" xfId="160" applyFont="1" applyBorder="1" applyAlignment="1">
      <alignment wrapText="1"/>
    </xf>
    <xf numFmtId="0" fontId="67" fillId="0" borderId="28" xfId="160" applyFont="1" applyBorder="1" applyAlignment="1">
      <alignment horizontal="center"/>
    </xf>
    <xf numFmtId="0" fontId="67" fillId="0" borderId="29" xfId="160" applyFont="1" applyBorder="1" applyAlignment="1">
      <alignment horizontal="center"/>
    </xf>
    <xf numFmtId="49" fontId="66" fillId="0" borderId="19" xfId="160" applyNumberFormat="1" applyFont="1" applyBorder="1" applyAlignment="1">
      <alignment horizontal="left" wrapText="1"/>
    </xf>
    <xf numFmtId="0" fontId="66" fillId="0" borderId="19" xfId="160" applyFont="1" applyBorder="1" applyAlignment="1">
      <alignment horizontal="left" wrapText="1"/>
    </xf>
    <xf numFmtId="0" fontId="67" fillId="0" borderId="0" xfId="160" applyFont="1" applyAlignment="1">
      <alignment horizontal="center"/>
    </xf>
    <xf numFmtId="0" fontId="66" fillId="0" borderId="0" xfId="160" applyFont="1" applyAlignment="1">
      <alignment horizontal="center"/>
    </xf>
    <xf numFmtId="0" fontId="77" fillId="0" borderId="0" xfId="160" applyFont="1"/>
    <xf numFmtId="0" fontId="59" fillId="0" borderId="0" xfId="160" applyFont="1"/>
    <xf numFmtId="0" fontId="54" fillId="0" borderId="0" xfId="160" applyFont="1" applyAlignment="1">
      <alignment horizontal="justify"/>
    </xf>
    <xf numFmtId="0" fontId="55" fillId="0" borderId="0" xfId="160" applyFont="1"/>
    <xf numFmtId="0" fontId="54" fillId="0" borderId="19" xfId="160" applyFont="1" applyBorder="1" applyAlignment="1">
      <alignment wrapText="1"/>
    </xf>
    <xf numFmtId="0" fontId="58" fillId="0" borderId="19" xfId="160" applyFont="1" applyBorder="1" applyAlignment="1">
      <alignment horizontal="center" vertical="center" wrapText="1"/>
    </xf>
    <xf numFmtId="0" fontId="59" fillId="0" borderId="19" xfId="160" applyFont="1" applyBorder="1" applyAlignment="1">
      <alignment horizontal="center" wrapText="1"/>
    </xf>
    <xf numFmtId="0" fontId="59" fillId="0" borderId="19" xfId="160" applyFont="1" applyBorder="1" applyAlignment="1">
      <alignment wrapText="1"/>
    </xf>
    <xf numFmtId="188" fontId="57" fillId="0" borderId="19" xfId="97" applyNumberFormat="1" applyFont="1" applyBorder="1" applyAlignment="1">
      <alignment horizontal="right" vertical="center" wrapText="1"/>
    </xf>
    <xf numFmtId="188" fontId="56" fillId="0" borderId="0" xfId="160" applyNumberFormat="1" applyFont="1"/>
    <xf numFmtId="0" fontId="59" fillId="0" borderId="20" xfId="160" applyFont="1" applyBorder="1" applyAlignment="1">
      <alignment horizontal="center" wrapText="1"/>
    </xf>
    <xf numFmtId="0" fontId="57" fillId="0" borderId="21" xfId="160" applyFont="1" applyBorder="1" applyAlignment="1">
      <alignment vertical="center" wrapText="1"/>
    </xf>
    <xf numFmtId="185" fontId="60" fillId="0" borderId="22" xfId="160" applyNumberFormat="1" applyFont="1" applyBorder="1" applyAlignment="1">
      <alignment vertical="center" wrapText="1"/>
    </xf>
    <xf numFmtId="0" fontId="59" fillId="0" borderId="19" xfId="160" applyFont="1" applyBorder="1" applyAlignment="1">
      <alignment horizontal="left" wrapText="1"/>
    </xf>
    <xf numFmtId="0" fontId="59" fillId="0" borderId="24" xfId="160" applyFont="1" applyBorder="1" applyAlignment="1">
      <alignment horizontal="left" wrapText="1"/>
    </xf>
    <xf numFmtId="185" fontId="57" fillId="0" borderId="22" xfId="160" applyNumberFormat="1" applyFont="1" applyBorder="1" applyAlignment="1">
      <alignment vertical="center" wrapText="1"/>
    </xf>
    <xf numFmtId="0" fontId="59" fillId="0" borderId="20" xfId="160" applyFont="1" applyBorder="1" applyAlignment="1">
      <alignment horizontal="left" wrapText="1"/>
    </xf>
    <xf numFmtId="189" fontId="56" fillId="0" borderId="0" xfId="160" applyNumberFormat="1" applyFont="1"/>
    <xf numFmtId="190" fontId="67" fillId="0" borderId="0" xfId="160" applyNumberFormat="1" applyFont="1" applyAlignment="1">
      <alignment horizontal="center"/>
    </xf>
    <xf numFmtId="0" fontId="54" fillId="0" borderId="0" xfId="160" applyFont="1"/>
    <xf numFmtId="0" fontId="54" fillId="0" borderId="0" xfId="160" applyFont="1" applyAlignment="1">
      <alignment horizontal="left"/>
    </xf>
    <xf numFmtId="185" fontId="60" fillId="0" borderId="23" xfId="160" applyNumberFormat="1" applyFont="1" applyBorder="1" applyAlignment="1">
      <alignment vertical="center" wrapText="1"/>
    </xf>
    <xf numFmtId="185" fontId="57" fillId="0" borderId="23" xfId="160" applyNumberFormat="1" applyFont="1" applyBorder="1" applyAlignment="1">
      <alignment vertical="center" wrapText="1"/>
    </xf>
    <xf numFmtId="0" fontId="55" fillId="0" borderId="0" xfId="160" applyFont="1" applyAlignment="1">
      <alignment horizontal="left"/>
    </xf>
    <xf numFmtId="0" fontId="68" fillId="0" borderId="0" xfId="160" applyFont="1" applyAlignment="1">
      <alignment horizontal="left" vertical="center"/>
    </xf>
    <xf numFmtId="0" fontId="29" fillId="0" borderId="0" xfId="160"/>
    <xf numFmtId="0" fontId="54" fillId="0" borderId="0" xfId="160" applyFont="1" applyAlignment="1">
      <alignment horizontal="center" vertical="center" wrapText="1"/>
    </xf>
    <xf numFmtId="0" fontId="80" fillId="0" borderId="0" xfId="160" applyFont="1" applyAlignment="1">
      <alignment vertical="center" wrapText="1"/>
    </xf>
    <xf numFmtId="0" fontId="59" fillId="0" borderId="19" xfId="160" applyFont="1" applyBorder="1" applyAlignment="1">
      <alignment horizontal="center" vertical="center" wrapText="1"/>
    </xf>
    <xf numFmtId="0" fontId="54" fillId="0" borderId="19" xfId="160" applyFont="1" applyBorder="1" applyAlignment="1">
      <alignment horizontal="center" vertical="center" wrapText="1"/>
    </xf>
    <xf numFmtId="0" fontId="54" fillId="0" borderId="24" xfId="160" applyFont="1" applyBorder="1" applyAlignment="1">
      <alignment horizontal="center" vertical="center" wrapText="1"/>
    </xf>
    <xf numFmtId="0" fontId="59" fillId="0" borderId="24" xfId="160" applyFont="1" applyBorder="1" applyAlignment="1">
      <alignment vertical="center" wrapText="1"/>
    </xf>
    <xf numFmtId="0" fontId="54" fillId="0" borderId="24" xfId="160" applyFont="1" applyBorder="1" applyAlignment="1">
      <alignment horizontal="right" vertical="center" wrapText="1"/>
    </xf>
    <xf numFmtId="0" fontId="59" fillId="0" borderId="25" xfId="160" applyFont="1" applyBorder="1" applyAlignment="1">
      <alignment vertical="center" wrapText="1"/>
    </xf>
    <xf numFmtId="0" fontId="54" fillId="0" borderId="11" xfId="160" applyFont="1" applyBorder="1" applyAlignment="1">
      <alignment horizontal="center" vertical="center" wrapText="1"/>
    </xf>
    <xf numFmtId="0" fontId="54" fillId="0" borderId="25" xfId="160" applyFont="1" applyBorder="1" applyAlignment="1">
      <alignment horizontal="center" vertical="center" wrapText="1"/>
    </xf>
    <xf numFmtId="0" fontId="54" fillId="0" borderId="25" xfId="160" applyFont="1" applyBorder="1" applyAlignment="1">
      <alignment horizontal="right" vertical="center" wrapText="1"/>
    </xf>
    <xf numFmtId="0" fontId="59" fillId="0" borderId="19" xfId="160" applyFont="1" applyBorder="1" applyAlignment="1">
      <alignment vertical="center" wrapText="1"/>
    </xf>
    <xf numFmtId="0" fontId="57" fillId="0" borderId="0" xfId="160" applyFont="1" applyAlignment="1">
      <alignment vertical="center" wrapText="1"/>
    </xf>
    <xf numFmtId="0" fontId="59" fillId="0" borderId="0" xfId="160" applyFont="1" applyAlignment="1">
      <alignment horizontal="justify" vertical="center"/>
    </xf>
    <xf numFmtId="0" fontId="54" fillId="0" borderId="0" xfId="160" applyFont="1" applyAlignment="1">
      <alignment horizontal="left" vertical="center"/>
    </xf>
    <xf numFmtId="0" fontId="80" fillId="0" borderId="0" xfId="160" applyFont="1" applyAlignment="1">
      <alignment vertical="center"/>
    </xf>
    <xf numFmtId="0" fontId="80" fillId="0" borderId="19" xfId="160" applyFont="1" applyBorder="1" applyAlignment="1">
      <alignment vertical="center" wrapText="1"/>
    </xf>
    <xf numFmtId="0" fontId="66" fillId="0" borderId="19" xfId="160" applyFont="1" applyBorder="1" applyAlignment="1">
      <alignment horizontal="center" vertical="center" wrapText="1"/>
    </xf>
    <xf numFmtId="0" fontId="76" fillId="0" borderId="0" xfId="160" applyFont="1"/>
    <xf numFmtId="0" fontId="66" fillId="0" borderId="21" xfId="160" applyFont="1" applyBorder="1" applyAlignment="1">
      <alignment horizontal="center" vertical="center" wrapText="1"/>
    </xf>
    <xf numFmtId="0" fontId="54" fillId="0" borderId="23" xfId="160" applyFont="1" applyBorder="1" applyAlignment="1">
      <alignment horizontal="center" vertical="center" wrapText="1"/>
    </xf>
    <xf numFmtId="0" fontId="66" fillId="0" borderId="25" xfId="160" applyFont="1" applyBorder="1" applyAlignment="1">
      <alignment horizontal="center" vertical="center" wrapText="1"/>
    </xf>
    <xf numFmtId="0" fontId="66" fillId="0" borderId="12" xfId="160" applyFont="1" applyBorder="1" applyAlignment="1">
      <alignment horizontal="center" vertical="center" wrapText="1"/>
    </xf>
    <xf numFmtId="0" fontId="66" fillId="0" borderId="11" xfId="160" applyFont="1" applyBorder="1" applyAlignment="1">
      <alignment horizontal="center" vertical="center" wrapText="1"/>
    </xf>
    <xf numFmtId="0" fontId="66" fillId="0" borderId="19" xfId="160" applyFont="1" applyBorder="1" applyAlignment="1">
      <alignment vertical="center" wrapText="1"/>
    </xf>
    <xf numFmtId="0" fontId="77" fillId="0" borderId="0" xfId="160" applyFont="1" applyAlignment="1">
      <alignment vertical="center"/>
    </xf>
    <xf numFmtId="0" fontId="54" fillId="0" borderId="0" xfId="160" applyFont="1" applyAlignment="1">
      <alignment horizontal="justify" vertical="center"/>
    </xf>
    <xf numFmtId="0" fontId="59" fillId="0" borderId="0" xfId="160" applyFont="1" applyAlignment="1">
      <alignment horizontal="left" vertical="center"/>
    </xf>
    <xf numFmtId="0" fontId="75" fillId="0" borderId="16" xfId="160" applyFont="1" applyBorder="1" applyAlignment="1">
      <alignment vertical="center" wrapText="1"/>
    </xf>
    <xf numFmtId="0" fontId="75" fillId="0" borderId="24" xfId="160" applyFont="1" applyBorder="1" applyAlignment="1">
      <alignment vertical="center" wrapText="1"/>
    </xf>
    <xf numFmtId="0" fontId="75" fillId="0" borderId="17" xfId="160" applyFont="1" applyBorder="1" applyAlignment="1">
      <alignment horizontal="center" vertical="center" wrapText="1"/>
    </xf>
    <xf numFmtId="0" fontId="75" fillId="0" borderId="15" xfId="160" applyFont="1" applyBorder="1" applyAlignment="1">
      <alignment vertical="center" wrapText="1"/>
    </xf>
    <xf numFmtId="0" fontId="75" fillId="0" borderId="14" xfId="160" applyFont="1" applyBorder="1" applyAlignment="1">
      <alignment horizontal="center" vertical="center" wrapText="1"/>
    </xf>
    <xf numFmtId="0" fontId="75" fillId="0" borderId="20" xfId="160" applyFont="1" applyBorder="1" applyAlignment="1">
      <alignment horizontal="center" vertical="center" wrapText="1"/>
    </xf>
    <xf numFmtId="0" fontId="75" fillId="0" borderId="0" xfId="160" applyFont="1" applyAlignment="1">
      <alignment horizontal="center" vertical="center" wrapText="1"/>
    </xf>
    <xf numFmtId="0" fontId="75" fillId="0" borderId="13" xfId="160" applyFont="1" applyBorder="1" applyAlignment="1">
      <alignment horizontal="center" vertical="center" wrapText="1"/>
    </xf>
    <xf numFmtId="0" fontId="75" fillId="0" borderId="24" xfId="160" applyFont="1" applyBorder="1" applyAlignment="1">
      <alignment horizontal="center" vertical="center" wrapText="1"/>
    </xf>
    <xf numFmtId="0" fontId="75" fillId="0" borderId="19" xfId="160" applyFont="1" applyBorder="1" applyAlignment="1">
      <alignment horizontal="center" vertical="center" wrapText="1"/>
    </xf>
    <xf numFmtId="0" fontId="75" fillId="0" borderId="12" xfId="160" applyFont="1" applyBorder="1" applyAlignment="1">
      <alignment vertical="center" wrapText="1"/>
    </xf>
    <xf numFmtId="0" fontId="75" fillId="0" borderId="25" xfId="160" applyFont="1" applyBorder="1" applyAlignment="1">
      <alignment vertical="center" wrapText="1"/>
    </xf>
    <xf numFmtId="0" fontId="29" fillId="0" borderId="8" xfId="160" applyBorder="1" applyAlignment="1">
      <alignment vertical="center" wrapText="1"/>
    </xf>
    <xf numFmtId="0" fontId="75" fillId="0" borderId="8" xfId="160" applyFont="1" applyBorder="1" applyAlignment="1">
      <alignment vertical="center" wrapText="1"/>
    </xf>
    <xf numFmtId="0" fontId="75" fillId="0" borderId="16" xfId="160" applyFont="1" applyBorder="1" applyAlignment="1">
      <alignment horizontal="center" vertical="center" wrapText="1"/>
    </xf>
    <xf numFmtId="0" fontId="75" fillId="0" borderId="15" xfId="160" applyFont="1" applyBorder="1" applyAlignment="1">
      <alignment horizontal="center" vertical="center" wrapText="1"/>
    </xf>
    <xf numFmtId="49" fontId="54" fillId="0" borderId="19" xfId="160" applyNumberFormat="1" applyFont="1" applyBorder="1" applyAlignment="1">
      <alignment horizontal="left" vertical="center" wrapText="1"/>
    </xf>
    <xf numFmtId="0" fontId="54" fillId="0" borderId="19" xfId="160" applyFont="1" applyBorder="1" applyAlignment="1">
      <alignment horizontal="justify" vertical="center" wrapText="1"/>
    </xf>
    <xf numFmtId="0" fontId="54" fillId="0" borderId="21" xfId="160" applyFont="1" applyBorder="1" applyAlignment="1">
      <alignment horizontal="justify" vertical="center" wrapText="1"/>
    </xf>
    <xf numFmtId="0" fontId="54" fillId="0" borderId="16" xfId="160" applyFont="1" applyBorder="1" applyAlignment="1">
      <alignment vertical="center" wrapText="1"/>
    </xf>
    <xf numFmtId="0" fontId="54" fillId="0" borderId="24" xfId="160" applyFont="1" applyBorder="1" applyAlignment="1">
      <alignment horizontal="justify" vertical="center" wrapText="1"/>
    </xf>
    <xf numFmtId="0" fontId="54" fillId="0" borderId="17" xfId="160" applyFont="1" applyBorder="1" applyAlignment="1">
      <alignment horizontal="justify" vertical="center" wrapText="1"/>
    </xf>
    <xf numFmtId="0" fontId="54" fillId="0" borderId="15" xfId="160" applyFont="1" applyBorder="1" applyAlignment="1">
      <alignment horizontal="justify" vertical="center" wrapText="1"/>
    </xf>
    <xf numFmtId="49" fontId="54" fillId="0" borderId="19" xfId="160" applyNumberFormat="1" applyFont="1" applyBorder="1" applyAlignment="1">
      <alignment vertical="center" wrapText="1"/>
    </xf>
    <xf numFmtId="0" fontId="54" fillId="0" borderId="14" xfId="160" applyFont="1" applyBorder="1" applyAlignment="1">
      <alignment vertical="center" wrapText="1"/>
    </xf>
    <xf numFmtId="0" fontId="54" fillId="0" borderId="22" xfId="160" applyFont="1" applyBorder="1" applyAlignment="1">
      <alignment horizontal="justify" vertical="center" wrapText="1"/>
    </xf>
    <xf numFmtId="0" fontId="54" fillId="0" borderId="23" xfId="160" applyFont="1" applyBorder="1" applyAlignment="1">
      <alignment horizontal="justify" vertical="center" wrapText="1"/>
    </xf>
    <xf numFmtId="0" fontId="54" fillId="0" borderId="19" xfId="160" applyFont="1" applyBorder="1" applyAlignment="1">
      <alignment vertical="center" wrapText="1"/>
    </xf>
    <xf numFmtId="0" fontId="54" fillId="0" borderId="12" xfId="160" applyFont="1" applyBorder="1" applyAlignment="1">
      <alignment vertical="center" wrapText="1"/>
    </xf>
    <xf numFmtId="0" fontId="54" fillId="0" borderId="25" xfId="160" applyFont="1" applyBorder="1" applyAlignment="1">
      <alignment horizontal="justify" vertical="center" wrapText="1"/>
    </xf>
    <xf numFmtId="0" fontId="54" fillId="0" borderId="8" xfId="160" applyFont="1" applyBorder="1" applyAlignment="1">
      <alignment horizontal="justify" vertical="center" wrapText="1"/>
    </xf>
    <xf numFmtId="0" fontId="54" fillId="0" borderId="11" xfId="160" applyFont="1" applyBorder="1" applyAlignment="1">
      <alignment horizontal="justify" vertical="center" wrapText="1"/>
    </xf>
    <xf numFmtId="0" fontId="54" fillId="0" borderId="21" xfId="160" applyFont="1" applyBorder="1" applyAlignment="1">
      <alignment vertical="center" wrapText="1"/>
    </xf>
    <xf numFmtId="0" fontId="54" fillId="0" borderId="22" xfId="160" applyFont="1" applyBorder="1" applyAlignment="1">
      <alignment vertical="center" wrapText="1"/>
    </xf>
    <xf numFmtId="0" fontId="54" fillId="0" borderId="23" xfId="160" applyFont="1" applyBorder="1" applyAlignment="1">
      <alignment vertical="center" wrapText="1"/>
    </xf>
    <xf numFmtId="0" fontId="54" fillId="0" borderId="12" xfId="160" applyFont="1" applyBorder="1" applyAlignment="1">
      <alignment horizontal="center" vertical="center" wrapText="1"/>
    </xf>
    <xf numFmtId="0" fontId="57" fillId="0" borderId="0" xfId="160" applyFont="1" applyAlignment="1">
      <alignment horizontal="left" vertical="center"/>
    </xf>
    <xf numFmtId="192" fontId="66" fillId="0" borderId="0" xfId="160" applyNumberFormat="1" applyFont="1"/>
    <xf numFmtId="186" fontId="66" fillId="0" borderId="0" xfId="160" applyNumberFormat="1" applyFont="1"/>
    <xf numFmtId="186" fontId="75" fillId="0" borderId="0" xfId="160" applyNumberFormat="1" applyFont="1"/>
    <xf numFmtId="0" fontId="85" fillId="0" borderId="0" xfId="0" applyFont="1"/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center"/>
    </xf>
    <xf numFmtId="0" fontId="86" fillId="0" borderId="0" xfId="0" applyFont="1"/>
    <xf numFmtId="191" fontId="57" fillId="0" borderId="19" xfId="97" applyNumberFormat="1" applyFont="1" applyBorder="1" applyAlignment="1">
      <alignment horizontal="right" vertical="center" wrapText="1"/>
    </xf>
    <xf numFmtId="191" fontId="60" fillId="0" borderId="22" xfId="160" applyNumberFormat="1" applyFont="1" applyBorder="1" applyAlignment="1">
      <alignment vertical="center" wrapText="1"/>
    </xf>
    <xf numFmtId="191" fontId="60" fillId="0" borderId="23" xfId="160" applyNumberFormat="1" applyFont="1" applyBorder="1" applyAlignment="1">
      <alignment vertical="center" wrapText="1"/>
    </xf>
    <xf numFmtId="191" fontId="57" fillId="0" borderId="19" xfId="97" applyNumberFormat="1" applyFont="1" applyFill="1" applyBorder="1" applyAlignment="1">
      <alignment horizontal="right" vertical="center" wrapText="1"/>
    </xf>
    <xf numFmtId="191" fontId="57" fillId="0" borderId="22" xfId="160" applyNumberFormat="1" applyFont="1" applyBorder="1" applyAlignment="1">
      <alignment vertical="center" wrapText="1"/>
    </xf>
    <xf numFmtId="191" fontId="57" fillId="0" borderId="23" xfId="160" applyNumberFormat="1" applyFont="1" applyBorder="1" applyAlignment="1">
      <alignment vertical="center" wrapText="1"/>
    </xf>
    <xf numFmtId="191" fontId="57" fillId="0" borderId="23" xfId="97" applyNumberFormat="1" applyFont="1" applyBorder="1" applyAlignment="1">
      <alignment horizontal="right" vertical="center" wrapText="1"/>
    </xf>
    <xf numFmtId="0" fontId="87" fillId="0" borderId="0" xfId="0" applyFont="1"/>
    <xf numFmtId="166" fontId="0" fillId="0" borderId="0" xfId="0" applyNumberFormat="1"/>
    <xf numFmtId="0" fontId="47" fillId="0" borderId="0" xfId="0" applyFont="1" applyAlignment="1">
      <alignment horizontal="left" indent="2"/>
    </xf>
    <xf numFmtId="0" fontId="13" fillId="0" borderId="0" xfId="0" applyFont="1" applyAlignment="1">
      <alignment horizontal="left" wrapText="1"/>
    </xf>
    <xf numFmtId="185" fontId="13" fillId="0" borderId="0" xfId="97" applyNumberFormat="1" applyFont="1" applyBorder="1" applyAlignment="1">
      <alignment horizontal="right" vertical="center" wrapText="1"/>
    </xf>
    <xf numFmtId="195" fontId="0" fillId="0" borderId="0" xfId="0" applyNumberFormat="1"/>
    <xf numFmtId="186" fontId="0" fillId="0" borderId="0" xfId="0" applyNumberFormat="1"/>
    <xf numFmtId="185" fontId="13" fillId="0" borderId="0" xfId="160" applyNumberFormat="1" applyFont="1" applyAlignment="1">
      <alignment vertical="center" wrapText="1"/>
    </xf>
    <xf numFmtId="194" fontId="18" fillId="0" borderId="0" xfId="0" applyNumberFormat="1" applyFont="1"/>
    <xf numFmtId="3" fontId="73" fillId="0" borderId="0" xfId="0" applyNumberFormat="1" applyFont="1" applyAlignment="1">
      <alignment horizontal="right" vertical="top"/>
    </xf>
    <xf numFmtId="0" fontId="13" fillId="0" borderId="14" xfId="0" applyFont="1" applyBorder="1" applyAlignment="1">
      <alignment horizontal="left" wrapText="1"/>
    </xf>
    <xf numFmtId="193" fontId="13" fillId="0" borderId="13" xfId="97" applyNumberFormat="1" applyFont="1" applyBorder="1" applyAlignment="1">
      <alignment horizontal="right" vertical="center" wrapText="1"/>
    </xf>
    <xf numFmtId="3" fontId="46" fillId="0" borderId="14" xfId="122" applyNumberFormat="1" applyFont="1" applyBorder="1"/>
    <xf numFmtId="0" fontId="13" fillId="0" borderId="14" xfId="0" applyFont="1" applyBorder="1" applyAlignment="1">
      <alignment horizontal="left" wrapText="1" indent="2"/>
    </xf>
    <xf numFmtId="0" fontId="12" fillId="0" borderId="21" xfId="0" applyFont="1" applyBorder="1" applyAlignment="1">
      <alignment wrapText="1"/>
    </xf>
    <xf numFmtId="0" fontId="12" fillId="0" borderId="3" xfId="0" applyFont="1" applyBorder="1" applyAlignment="1">
      <alignment horizontal="center" vertical="center" wrapText="1"/>
    </xf>
    <xf numFmtId="193" fontId="12" fillId="0" borderId="23" xfId="97" applyNumberFormat="1" applyFont="1" applyBorder="1" applyAlignment="1">
      <alignment horizontal="right" vertical="center" wrapText="1"/>
    </xf>
    <xf numFmtId="0" fontId="12" fillId="0" borderId="33" xfId="0" applyFont="1" applyBorder="1" applyAlignment="1">
      <alignment wrapText="1"/>
    </xf>
    <xf numFmtId="0" fontId="12" fillId="0" borderId="10" xfId="0" applyFont="1" applyBorder="1" applyAlignment="1">
      <alignment horizontal="center" vertical="center" wrapText="1"/>
    </xf>
    <xf numFmtId="193" fontId="12" fillId="0" borderId="34" xfId="97" applyNumberFormat="1" applyFont="1" applyBorder="1" applyAlignment="1">
      <alignment horizontal="right" vertical="center" wrapText="1"/>
    </xf>
    <xf numFmtId="0" fontId="12" fillId="0" borderId="35" xfId="0" applyFont="1" applyBorder="1" applyAlignment="1">
      <alignment horizontal="left" wrapText="1"/>
    </xf>
    <xf numFmtId="0" fontId="12" fillId="0" borderId="36" xfId="0" applyFont="1" applyBorder="1" applyAlignment="1">
      <alignment horizontal="center" vertical="center" wrapText="1"/>
    </xf>
    <xf numFmtId="193" fontId="12" fillId="0" borderId="37" xfId="97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left"/>
    </xf>
    <xf numFmtId="0" fontId="14" fillId="0" borderId="0" xfId="0" applyFont="1" applyAlignment="1">
      <alignment horizontal="center" vertical="center" wrapText="1"/>
    </xf>
    <xf numFmtId="193" fontId="14" fillId="0" borderId="13" xfId="97" applyNumberFormat="1" applyFont="1" applyBorder="1" applyAlignment="1">
      <alignment horizontal="right" vertical="center" wrapText="1"/>
    </xf>
    <xf numFmtId="0" fontId="12" fillId="0" borderId="12" xfId="0" applyFont="1" applyBorder="1" applyAlignment="1">
      <alignment horizontal="left" wrapText="1"/>
    </xf>
    <xf numFmtId="186" fontId="12" fillId="0" borderId="11" xfId="97" applyNumberFormat="1" applyFont="1" applyBorder="1" applyAlignment="1">
      <alignment horizontal="right" vertical="center" wrapText="1"/>
    </xf>
    <xf numFmtId="185" fontId="12" fillId="0" borderId="33" xfId="97" applyNumberFormat="1" applyFont="1" applyBorder="1" applyAlignment="1">
      <alignment horizontal="right" vertical="center" wrapText="1"/>
    </xf>
    <xf numFmtId="174" fontId="12" fillId="0" borderId="34" xfId="97" applyNumberFormat="1" applyFont="1" applyBorder="1" applyAlignment="1">
      <alignment horizontal="right" vertical="center" wrapText="1"/>
    </xf>
    <xf numFmtId="185" fontId="13" fillId="0" borderId="14" xfId="97" applyNumberFormat="1" applyFont="1" applyBorder="1" applyAlignment="1">
      <alignment horizontal="right" vertical="center" wrapText="1"/>
    </xf>
    <xf numFmtId="174" fontId="13" fillId="0" borderId="13" xfId="97" applyNumberFormat="1" applyFont="1" applyBorder="1" applyAlignment="1">
      <alignment horizontal="right" vertical="center" wrapText="1"/>
    </xf>
    <xf numFmtId="193" fontId="13" fillId="0" borderId="14" xfId="97" applyNumberFormat="1" applyFont="1" applyBorder="1" applyAlignment="1">
      <alignment horizontal="right" vertical="center" wrapText="1"/>
    </xf>
    <xf numFmtId="185" fontId="12" fillId="0" borderId="21" xfId="97" applyNumberFormat="1" applyFont="1" applyBorder="1" applyAlignment="1">
      <alignment horizontal="right" vertical="center" wrapText="1"/>
    </xf>
    <xf numFmtId="174" fontId="12" fillId="0" borderId="23" xfId="97" applyNumberFormat="1" applyFont="1" applyBorder="1" applyAlignment="1">
      <alignment horizontal="right" vertical="center" wrapText="1"/>
    </xf>
    <xf numFmtId="186" fontId="12" fillId="0" borderId="12" xfId="97" applyNumberFormat="1" applyFont="1" applyBorder="1" applyAlignment="1">
      <alignment horizontal="right" vertical="center" wrapText="1"/>
    </xf>
    <xf numFmtId="193" fontId="14" fillId="0" borderId="14" xfId="97" applyNumberFormat="1" applyFont="1" applyBorder="1" applyAlignment="1">
      <alignment horizontal="right" vertical="center" wrapText="1"/>
    </xf>
    <xf numFmtId="185" fontId="12" fillId="0" borderId="39" xfId="97" applyNumberFormat="1" applyFont="1" applyBorder="1" applyAlignment="1">
      <alignment horizontal="right" vertical="center" wrapText="1"/>
    </xf>
    <xf numFmtId="185" fontId="13" fillId="0" borderId="20" xfId="97" applyNumberFormat="1" applyFont="1" applyBorder="1" applyAlignment="1">
      <alignment horizontal="right" vertical="center" wrapText="1"/>
    </xf>
    <xf numFmtId="185" fontId="12" fillId="0" borderId="19" xfId="97" applyNumberFormat="1" applyFont="1" applyBorder="1" applyAlignment="1">
      <alignment horizontal="right" vertical="center" wrapText="1"/>
    </xf>
    <xf numFmtId="193" fontId="12" fillId="0" borderId="38" xfId="97" applyNumberFormat="1" applyFont="1" applyBorder="1" applyAlignment="1">
      <alignment horizontal="right" vertical="center" wrapText="1"/>
    </xf>
    <xf numFmtId="186" fontId="12" fillId="0" borderId="25" xfId="97" applyNumberFormat="1" applyFont="1" applyBorder="1" applyAlignment="1">
      <alignment horizontal="right" vertical="center" wrapText="1"/>
    </xf>
    <xf numFmtId="193" fontId="14" fillId="0" borderId="20" xfId="97" applyNumberFormat="1" applyFont="1" applyBorder="1" applyAlignment="1">
      <alignment horizontal="right" vertical="center" wrapText="1"/>
    </xf>
    <xf numFmtId="0" fontId="83" fillId="14" borderId="0" xfId="0" applyFont="1" applyFill="1" applyAlignment="1">
      <alignment vertical="center"/>
    </xf>
    <xf numFmtId="0" fontId="11" fillId="14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0" fontId="88" fillId="0" borderId="0" xfId="0" applyFont="1" applyAlignment="1">
      <alignment vertical="center"/>
    </xf>
    <xf numFmtId="0" fontId="13" fillId="9" borderId="41" xfId="0" applyFont="1" applyFill="1" applyBorder="1" applyAlignment="1">
      <alignment horizontal="center" vertical="center" wrapText="1"/>
    </xf>
    <xf numFmtId="0" fontId="18" fillId="9" borderId="9" xfId="0" applyFont="1" applyFill="1" applyBorder="1" applyAlignment="1">
      <alignment horizontal="center"/>
    </xf>
    <xf numFmtId="0" fontId="48" fillId="9" borderId="40" xfId="45" applyFont="1" applyFill="1" applyBorder="1" applyAlignment="1">
      <alignment horizontal="center" vertical="center" wrapText="1"/>
    </xf>
    <xf numFmtId="0" fontId="48" fillId="9" borderId="41" xfId="45" applyFont="1" applyFill="1" applyBorder="1" applyAlignment="1">
      <alignment horizontal="center" vertical="center" wrapText="1"/>
    </xf>
    <xf numFmtId="0" fontId="48" fillId="9" borderId="42" xfId="45" applyFont="1" applyFill="1" applyBorder="1" applyAlignment="1">
      <alignment horizontal="center" vertical="center" wrapText="1"/>
    </xf>
    <xf numFmtId="3" fontId="12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1" fillId="0" borderId="0" xfId="0" applyFont="1" applyAlignment="1">
      <alignment vertical="center"/>
    </xf>
    <xf numFmtId="166" fontId="91" fillId="0" borderId="0" xfId="0" applyNumberFormat="1" applyFont="1" applyAlignment="1">
      <alignment horizontal="center" vertical="center"/>
    </xf>
    <xf numFmtId="3" fontId="92" fillId="0" borderId="0" xfId="0" applyNumberFormat="1" applyFont="1" applyAlignment="1">
      <alignment horizontal="right"/>
    </xf>
    <xf numFmtId="0" fontId="93" fillId="0" borderId="0" xfId="0" applyFont="1" applyAlignment="1">
      <alignment horizontal="left" vertical="center" indent="1"/>
    </xf>
    <xf numFmtId="166" fontId="93" fillId="0" borderId="0" xfId="0" applyNumberFormat="1" applyFont="1" applyAlignment="1">
      <alignment horizontal="center" vertical="center"/>
    </xf>
    <xf numFmtId="0" fontId="93" fillId="0" borderId="8" xfId="0" applyFont="1" applyBorder="1" applyAlignment="1">
      <alignment horizontal="left" vertical="center" indent="1"/>
    </xf>
    <xf numFmtId="166" fontId="93" fillId="0" borderId="8" xfId="0" applyNumberFormat="1" applyFont="1" applyBorder="1" applyAlignment="1">
      <alignment horizontal="center" vertical="center"/>
    </xf>
    <xf numFmtId="0" fontId="91" fillId="0" borderId="0" xfId="0" applyFont="1" applyAlignment="1">
      <alignment horizontal="left" vertical="center" indent="1"/>
    </xf>
    <xf numFmtId="0" fontId="92" fillId="0" borderId="8" xfId="0" applyFont="1" applyBorder="1" applyAlignment="1">
      <alignment horizontal="left" indent="1"/>
    </xf>
    <xf numFmtId="166" fontId="92" fillId="0" borderId="8" xfId="0" applyNumberFormat="1" applyFont="1" applyBorder="1" applyAlignment="1">
      <alignment horizontal="center"/>
    </xf>
    <xf numFmtId="0" fontId="94" fillId="0" borderId="0" xfId="0" applyFont="1" applyAlignment="1">
      <alignment horizontal="left" vertical="center" indent="1"/>
    </xf>
    <xf numFmtId="3" fontId="17" fillId="0" borderId="0" xfId="0" applyNumberFormat="1" applyFont="1" applyAlignment="1">
      <alignment horizontal="right"/>
    </xf>
    <xf numFmtId="174" fontId="13" fillId="0" borderId="13" xfId="97" applyNumberFormat="1" applyFont="1" applyFill="1" applyBorder="1" applyAlignment="1">
      <alignment horizontal="right" vertical="center" wrapText="1"/>
    </xf>
    <xf numFmtId="196" fontId="12" fillId="0" borderId="35" xfId="97" applyNumberFormat="1" applyFont="1" applyBorder="1" applyAlignment="1">
      <alignment horizontal="right" vertical="center" wrapText="1"/>
    </xf>
    <xf numFmtId="196" fontId="0" fillId="0" borderId="0" xfId="0" applyNumberFormat="1"/>
    <xf numFmtId="0" fontId="12" fillId="0" borderId="48" xfId="0" applyFont="1" applyBorder="1" applyAlignment="1">
      <alignment vertical="center"/>
    </xf>
    <xf numFmtId="0" fontId="13" fillId="0" borderId="48" xfId="0" applyFont="1" applyBorder="1" applyAlignment="1">
      <alignment horizontal="left" vertical="center" indent="1"/>
    </xf>
    <xf numFmtId="0" fontId="12" fillId="0" borderId="47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wrapText="1"/>
    </xf>
    <xf numFmtId="0" fontId="89" fillId="0" borderId="8" xfId="0" applyFont="1" applyBorder="1"/>
    <xf numFmtId="3" fontId="90" fillId="0" borderId="25" xfId="0" applyNumberFormat="1" applyFont="1" applyBorder="1" applyAlignment="1">
      <alignment horizontal="right"/>
    </xf>
    <xf numFmtId="3" fontId="90" fillId="0" borderId="12" xfId="0" applyNumberFormat="1" applyFont="1" applyBorder="1" applyAlignment="1">
      <alignment horizontal="right"/>
    </xf>
    <xf numFmtId="3" fontId="90" fillId="0" borderId="11" xfId="0" applyNumberFormat="1" applyFont="1" applyBorder="1" applyAlignment="1">
      <alignment horizontal="right"/>
    </xf>
    <xf numFmtId="0" fontId="15" fillId="0" borderId="0" xfId="0" applyFont="1" applyAlignment="1">
      <alignment horizontal="right" vertical="center"/>
    </xf>
    <xf numFmtId="0" fontId="13" fillId="14" borderId="46" xfId="0" applyFont="1" applyFill="1" applyBorder="1" applyAlignment="1">
      <alignment vertical="center"/>
    </xf>
    <xf numFmtId="0" fontId="12" fillId="14" borderId="47" xfId="0" applyFont="1" applyFill="1" applyBorder="1" applyAlignment="1">
      <alignment horizontal="center" vertical="center"/>
    </xf>
    <xf numFmtId="0" fontId="12" fillId="0" borderId="46" xfId="0" applyFont="1" applyBorder="1" applyAlignment="1">
      <alignment horizontal="left" vertical="center" indent="1"/>
    </xf>
    <xf numFmtId="0" fontId="14" fillId="0" borderId="0" xfId="0" applyFont="1" applyAlignment="1">
      <alignment vertical="center"/>
    </xf>
    <xf numFmtId="196" fontId="14" fillId="0" borderId="13" xfId="97" applyNumberFormat="1" applyFont="1" applyBorder="1" applyAlignment="1">
      <alignment horizontal="right" vertical="center" wrapText="1"/>
    </xf>
    <xf numFmtId="196" fontId="12" fillId="0" borderId="37" xfId="97" applyNumberFormat="1" applyFont="1" applyBorder="1" applyAlignment="1">
      <alignment horizontal="right" vertical="center" wrapText="1"/>
    </xf>
    <xf numFmtId="166" fontId="18" fillId="0" borderId="0" xfId="0" applyNumberFormat="1" applyFont="1" applyAlignment="1">
      <alignment horizontal="center" vertical="center"/>
    </xf>
    <xf numFmtId="0" fontId="96" fillId="2" borderId="50" xfId="0" applyFont="1" applyFill="1" applyBorder="1" applyAlignment="1">
      <alignment vertical="center" wrapText="1"/>
    </xf>
    <xf numFmtId="0" fontId="98" fillId="2" borderId="46" xfId="0" applyFont="1" applyFill="1" applyBorder="1" applyAlignment="1">
      <alignment vertical="center" wrapText="1"/>
    </xf>
    <xf numFmtId="3" fontId="48" fillId="15" borderId="23" xfId="0" applyNumberFormat="1" applyFont="1" applyFill="1" applyBorder="1" applyAlignment="1">
      <alignment horizontal="right" vertical="center"/>
    </xf>
    <xf numFmtId="0" fontId="48" fillId="0" borderId="0" xfId="0" applyFont="1" applyAlignment="1">
      <alignment vertical="center"/>
    </xf>
    <xf numFmtId="1" fontId="48" fillId="0" borderId="0" xfId="0" applyNumberFormat="1" applyFont="1" applyAlignment="1">
      <alignment vertical="center"/>
    </xf>
    <xf numFmtId="0" fontId="59" fillId="10" borderId="46" xfId="0" applyFont="1" applyFill="1" applyBorder="1" applyAlignment="1">
      <alignment vertical="center"/>
    </xf>
    <xf numFmtId="3" fontId="59" fillId="10" borderId="1" xfId="0" applyNumberFormat="1" applyFont="1" applyFill="1" applyBorder="1" applyAlignment="1">
      <alignment horizontal="center" vertical="center"/>
    </xf>
    <xf numFmtId="0" fontId="59" fillId="10" borderId="47" xfId="0" applyFont="1" applyFill="1" applyBorder="1" applyAlignment="1">
      <alignment horizontal="center" vertical="center"/>
    </xf>
    <xf numFmtId="3" fontId="46" fillId="0" borderId="54" xfId="0" applyNumberFormat="1" applyFont="1" applyBorder="1" applyAlignment="1">
      <alignment horizontal="right" vertical="center"/>
    </xf>
    <xf numFmtId="1" fontId="99" fillId="0" borderId="0" xfId="0" applyNumberFormat="1" applyFont="1" applyAlignment="1">
      <alignment vertical="center"/>
    </xf>
    <xf numFmtId="166" fontId="100" fillId="0" borderId="0" xfId="0" applyNumberFormat="1" applyFont="1"/>
    <xf numFmtId="3" fontId="86" fillId="0" borderId="0" xfId="0" applyNumberFormat="1" applyFont="1"/>
    <xf numFmtId="0" fontId="59" fillId="0" borderId="48" xfId="0" applyFont="1" applyBorder="1" applyAlignment="1">
      <alignment vertical="center"/>
    </xf>
    <xf numFmtId="0" fontId="59" fillId="0" borderId="0" xfId="0" applyFont="1" applyAlignment="1">
      <alignment horizontal="center" vertical="center"/>
    </xf>
    <xf numFmtId="0" fontId="59" fillId="0" borderId="49" xfId="0" applyFont="1" applyBorder="1" applyAlignment="1">
      <alignment horizontal="center" vertical="center"/>
    </xf>
    <xf numFmtId="3" fontId="46" fillId="0" borderId="13" xfId="0" applyNumberFormat="1" applyFont="1" applyBorder="1" applyAlignment="1">
      <alignment horizontal="right" vertical="center"/>
    </xf>
    <xf numFmtId="174" fontId="47" fillId="0" borderId="0" xfId="0" applyNumberFormat="1" applyFont="1"/>
    <xf numFmtId="174" fontId="100" fillId="0" borderId="0" xfId="0" applyNumberFormat="1" applyFont="1"/>
    <xf numFmtId="0" fontId="100" fillId="0" borderId="0" xfId="0" applyFont="1"/>
    <xf numFmtId="0" fontId="59" fillId="16" borderId="48" xfId="0" applyFont="1" applyFill="1" applyBorder="1" applyAlignment="1">
      <alignment horizontal="left" vertical="center" indent="1"/>
    </xf>
    <xf numFmtId="0" fontId="59" fillId="16" borderId="0" xfId="0" applyFont="1" applyFill="1" applyAlignment="1">
      <alignment horizontal="center" vertical="center"/>
    </xf>
    <xf numFmtId="3" fontId="46" fillId="0" borderId="11" xfId="0" applyNumberFormat="1" applyFont="1" applyBorder="1" applyAlignment="1">
      <alignment horizontal="right" vertical="center"/>
    </xf>
    <xf numFmtId="0" fontId="86" fillId="0" borderId="52" xfId="0" applyFont="1" applyBorder="1"/>
    <xf numFmtId="3" fontId="86" fillId="7" borderId="52" xfId="0" applyNumberFormat="1" applyFont="1" applyFill="1" applyBorder="1"/>
    <xf numFmtId="3" fontId="86" fillId="0" borderId="52" xfId="0" applyNumberFormat="1" applyFont="1" applyBorder="1"/>
    <xf numFmtId="0" fontId="54" fillId="0" borderId="48" xfId="0" applyFont="1" applyBorder="1" applyAlignment="1">
      <alignment horizontal="left" vertical="center" indent="2"/>
    </xf>
    <xf numFmtId="0" fontId="54" fillId="0" borderId="0" xfId="0" applyFont="1" applyAlignment="1">
      <alignment horizontal="center" vertical="center"/>
    </xf>
    <xf numFmtId="0" fontId="54" fillId="0" borderId="49" xfId="0" applyFont="1" applyBorder="1" applyAlignment="1">
      <alignment horizontal="center" vertical="center"/>
    </xf>
    <xf numFmtId="0" fontId="47" fillId="0" borderId="0" xfId="0" applyFont="1" applyAlignment="1">
      <alignment horizontal="left" indent="1"/>
    </xf>
    <xf numFmtId="0" fontId="47" fillId="7" borderId="0" xfId="0" applyFont="1" applyFill="1"/>
    <xf numFmtId="1" fontId="86" fillId="0" borderId="0" xfId="0" applyNumberFormat="1" applyFont="1"/>
    <xf numFmtId="1" fontId="47" fillId="0" borderId="0" xfId="0" applyNumberFormat="1" applyFont="1"/>
    <xf numFmtId="1" fontId="47" fillId="17" borderId="0" xfId="0" applyNumberFormat="1" applyFont="1" applyFill="1"/>
    <xf numFmtId="0" fontId="101" fillId="0" borderId="48" xfId="0" applyFont="1" applyBorder="1" applyAlignment="1">
      <alignment horizontal="left" vertical="center" indent="1"/>
    </xf>
    <xf numFmtId="0" fontId="101" fillId="18" borderId="0" xfId="0" applyFont="1" applyFill="1" applyAlignment="1">
      <alignment horizontal="center" vertical="center"/>
    </xf>
    <xf numFmtId="0" fontId="101" fillId="0" borderId="49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right" vertical="center"/>
    </xf>
    <xf numFmtId="0" fontId="54" fillId="18" borderId="0" xfId="0" applyFont="1" applyFill="1" applyAlignment="1">
      <alignment horizontal="center" vertical="center"/>
    </xf>
    <xf numFmtId="166" fontId="47" fillId="17" borderId="0" xfId="0" applyNumberFormat="1" applyFont="1" applyFill="1"/>
    <xf numFmtId="0" fontId="101" fillId="16" borderId="0" xfId="0" applyFont="1" applyFill="1" applyAlignment="1">
      <alignment horizontal="center" vertical="center"/>
    </xf>
    <xf numFmtId="166" fontId="86" fillId="17" borderId="0" xfId="0" applyNumberFormat="1" applyFont="1" applyFill="1"/>
    <xf numFmtId="4" fontId="100" fillId="0" borderId="0" xfId="0" applyNumberFormat="1" applyFont="1"/>
    <xf numFmtId="0" fontId="54" fillId="17" borderId="0" xfId="0" applyFont="1" applyFill="1" applyAlignment="1">
      <alignment horizontal="center" vertical="center"/>
    </xf>
    <xf numFmtId="0" fontId="47" fillId="0" borderId="52" xfId="0" applyFont="1" applyBorder="1"/>
    <xf numFmtId="166" fontId="47" fillId="17" borderId="52" xfId="0" applyNumberFormat="1" applyFont="1" applyFill="1" applyBorder="1"/>
    <xf numFmtId="1" fontId="100" fillId="0" borderId="0" xfId="0" applyNumberFormat="1" applyFont="1"/>
    <xf numFmtId="166" fontId="86" fillId="0" borderId="0" xfId="0" applyNumberFormat="1" applyFont="1"/>
    <xf numFmtId="0" fontId="47" fillId="0" borderId="0" xfId="0" applyFont="1" applyAlignment="1">
      <alignment vertical="center"/>
    </xf>
    <xf numFmtId="1" fontId="47" fillId="7" borderId="0" xfId="0" applyNumberFormat="1" applyFont="1" applyFill="1"/>
    <xf numFmtId="0" fontId="47" fillId="0" borderId="0" xfId="0" applyFont="1" applyAlignment="1">
      <alignment horizontal="left"/>
    </xf>
    <xf numFmtId="0" fontId="59" fillId="0" borderId="48" xfId="0" applyFont="1" applyBorder="1" applyAlignment="1">
      <alignment horizontal="left" vertical="center" indent="1"/>
    </xf>
    <xf numFmtId="0" fontId="59" fillId="17" borderId="0" xfId="0" applyFont="1" applyFill="1" applyAlignment="1">
      <alignment horizontal="center" vertical="center"/>
    </xf>
    <xf numFmtId="3" fontId="48" fillId="0" borderId="0" xfId="0" applyNumberFormat="1" applyFont="1" applyAlignment="1">
      <alignment horizontal="left" vertical="center"/>
    </xf>
    <xf numFmtId="3" fontId="48" fillId="0" borderId="0" xfId="0" applyNumberFormat="1" applyFont="1" applyAlignment="1">
      <alignment horizontal="right" vertical="center"/>
    </xf>
    <xf numFmtId="3" fontId="99" fillId="0" borderId="0" xfId="0" applyNumberFormat="1" applyFont="1" applyAlignment="1">
      <alignment horizontal="right" vertical="center"/>
    </xf>
    <xf numFmtId="3" fontId="59" fillId="16" borderId="0" xfId="0" applyNumberFormat="1" applyFont="1" applyFill="1" applyAlignment="1">
      <alignment horizontal="center" vertical="center"/>
    </xf>
    <xf numFmtId="3" fontId="101" fillId="18" borderId="0" xfId="0" applyNumberFormat="1" applyFont="1" applyFill="1" applyAlignment="1">
      <alignment horizontal="center" vertical="center"/>
    </xf>
    <xf numFmtId="3" fontId="48" fillId="0" borderId="11" xfId="0" applyNumberFormat="1" applyFont="1" applyBorder="1" applyAlignment="1">
      <alignment horizontal="right" vertical="center"/>
    </xf>
    <xf numFmtId="0" fontId="101" fillId="16" borderId="48" xfId="0" applyFont="1" applyFill="1" applyBorder="1" applyAlignment="1">
      <alignment horizontal="left" vertical="center" indent="1"/>
    </xf>
    <xf numFmtId="3" fontId="47" fillId="12" borderId="0" xfId="159" applyNumberFormat="1" applyFont="1" applyFill="1"/>
    <xf numFmtId="3" fontId="47" fillId="12" borderId="0" xfId="0" applyNumberFormat="1" applyFont="1" applyFill="1"/>
    <xf numFmtId="0" fontId="59" fillId="10" borderId="44" xfId="0" applyFont="1" applyFill="1" applyBorder="1" applyAlignment="1">
      <alignment vertical="center"/>
    </xf>
    <xf numFmtId="3" fontId="59" fillId="10" borderId="43" xfId="0" applyNumberFormat="1" applyFont="1" applyFill="1" applyBorder="1" applyAlignment="1">
      <alignment horizontal="center" vertical="center"/>
    </xf>
    <xf numFmtId="0" fontId="59" fillId="10" borderId="45" xfId="0" applyFont="1" applyFill="1" applyBorder="1" applyAlignment="1">
      <alignment horizontal="center" vertical="center"/>
    </xf>
    <xf numFmtId="0" fontId="96" fillId="2" borderId="55" xfId="0" applyFont="1" applyFill="1" applyBorder="1" applyAlignment="1">
      <alignment vertical="center"/>
    </xf>
    <xf numFmtId="0" fontId="96" fillId="2" borderId="45" xfId="0" applyFont="1" applyFill="1" applyBorder="1" applyAlignment="1">
      <alignment horizontal="center" vertical="center"/>
    </xf>
    <xf numFmtId="0" fontId="54" fillId="0" borderId="56" xfId="0" applyFont="1" applyBorder="1" applyAlignment="1">
      <alignment vertical="center"/>
    </xf>
    <xf numFmtId="3" fontId="54" fillId="0" borderId="47" xfId="0" applyNumberFormat="1" applyFont="1" applyBorder="1" applyAlignment="1">
      <alignment horizontal="right" vertical="center"/>
    </xf>
    <xf numFmtId="0" fontId="54" fillId="0" borderId="47" xfId="0" applyFont="1" applyBorder="1" applyAlignment="1">
      <alignment horizontal="right" vertical="center"/>
    </xf>
    <xf numFmtId="0" fontId="59" fillId="10" borderId="56" xfId="0" applyFont="1" applyFill="1" applyBorder="1" applyAlignment="1">
      <alignment vertical="center"/>
    </xf>
    <xf numFmtId="3" fontId="59" fillId="10" borderId="47" xfId="0" applyNumberFormat="1" applyFont="1" applyFill="1" applyBorder="1" applyAlignment="1">
      <alignment horizontal="right" vertical="center"/>
    </xf>
    <xf numFmtId="166" fontId="47" fillId="0" borderId="0" xfId="0" applyNumberFormat="1" applyFont="1"/>
    <xf numFmtId="0" fontId="54" fillId="0" borderId="0" xfId="0" applyFont="1" applyAlignment="1">
      <alignment vertical="center"/>
    </xf>
    <xf numFmtId="0" fontId="54" fillId="7" borderId="0" xfId="0" applyFont="1" applyFill="1" applyAlignment="1">
      <alignment horizontal="center" vertical="center"/>
    </xf>
    <xf numFmtId="0" fontId="79" fillId="18" borderId="0" xfId="160" applyFont="1" applyFill="1"/>
    <xf numFmtId="0" fontId="107" fillId="0" borderId="1" xfId="122" applyFont="1" applyBorder="1"/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198" fontId="0" fillId="0" borderId="0" xfId="198" applyNumberFormat="1" applyFont="1" applyAlignment="1"/>
    <xf numFmtId="166" fontId="47" fillId="0" borderId="0" xfId="0" applyNumberFormat="1" applyFont="1" applyAlignment="1">
      <alignment horizontal="center"/>
    </xf>
    <xf numFmtId="2" fontId="0" fillId="0" borderId="0" xfId="0" applyNumberFormat="1"/>
    <xf numFmtId="0" fontId="110" fillId="0" borderId="1" xfId="122" applyFont="1" applyBorder="1"/>
    <xf numFmtId="0" fontId="73" fillId="0" borderId="0" xfId="0" applyFont="1"/>
    <xf numFmtId="0" fontId="73" fillId="0" borderId="0" xfId="0" applyFont="1" applyAlignment="1">
      <alignment horizontal="center" vertical="center"/>
    </xf>
    <xf numFmtId="0" fontId="73" fillId="0" borderId="0" xfId="0" applyFont="1" applyAlignment="1">
      <alignment horizontal="center"/>
    </xf>
    <xf numFmtId="199" fontId="73" fillId="8" borderId="0" xfId="159" applyNumberFormat="1" applyFont="1" applyFill="1" applyBorder="1"/>
    <xf numFmtId="3" fontId="52" fillId="0" borderId="0" xfId="0" applyNumberFormat="1" applyFont="1" applyAlignment="1">
      <alignment vertical="center"/>
    </xf>
    <xf numFmtId="166" fontId="73" fillId="0" borderId="0" xfId="0" applyNumberFormat="1" applyFont="1"/>
    <xf numFmtId="0" fontId="9" fillId="0" borderId="1" xfId="0" applyFont="1" applyBorder="1"/>
    <xf numFmtId="0" fontId="9" fillId="0" borderId="0" xfId="0" applyFont="1"/>
    <xf numFmtId="4" fontId="9" fillId="0" borderId="0" xfId="0" applyNumberFormat="1" applyFont="1"/>
    <xf numFmtId="0" fontId="113" fillId="0" borderId="1" xfId="122" applyFont="1" applyBorder="1"/>
    <xf numFmtId="197" fontId="116" fillId="0" borderId="0" xfId="0" applyNumberFormat="1" applyFont="1" applyAlignment="1">
      <alignment horizontal="right"/>
    </xf>
    <xf numFmtId="0" fontId="9" fillId="0" borderId="0" xfId="0" applyFont="1" applyAlignment="1">
      <alignment horizontal="center" vertical="center"/>
    </xf>
    <xf numFmtId="166" fontId="9" fillId="0" borderId="0" xfId="0" applyNumberFormat="1" applyFont="1"/>
    <xf numFmtId="0" fontId="112" fillId="0" borderId="0" xfId="0" applyFont="1"/>
    <xf numFmtId="0" fontId="83" fillId="0" borderId="1" xfId="0" applyFont="1" applyBorder="1" applyAlignment="1">
      <alignment vertical="center"/>
    </xf>
    <xf numFmtId="0" fontId="86" fillId="0" borderId="1" xfId="0" applyFont="1" applyBorder="1" applyAlignment="1">
      <alignment horizontal="center" vertical="center"/>
    </xf>
    <xf numFmtId="0" fontId="45" fillId="0" borderId="0" xfId="122" applyFont="1" applyAlignment="1">
      <alignment horizontal="center" vertical="center" wrapText="1"/>
    </xf>
    <xf numFmtId="0" fontId="117" fillId="0" borderId="0" xfId="122" applyFont="1" applyAlignment="1">
      <alignment horizontal="center" vertical="center" wrapText="1"/>
    </xf>
    <xf numFmtId="0" fontId="45" fillId="0" borderId="1" xfId="122" applyFont="1" applyBorder="1" applyAlignment="1">
      <alignment vertical="top" wrapText="1"/>
    </xf>
    <xf numFmtId="0" fontId="45" fillId="0" borderId="1" xfId="122" applyFont="1" applyBorder="1" applyAlignment="1">
      <alignment vertical="center" wrapText="1"/>
    </xf>
    <xf numFmtId="0" fontId="45" fillId="0" borderId="1" xfId="122" applyFont="1" applyBorder="1" applyAlignment="1">
      <alignment horizontal="center" vertical="top" wrapText="1"/>
    </xf>
    <xf numFmtId="166" fontId="47" fillId="0" borderId="0" xfId="0" applyNumberFormat="1" applyFont="1" applyAlignment="1">
      <alignment horizontal="center" vertical="center"/>
    </xf>
    <xf numFmtId="0" fontId="45" fillId="0" borderId="43" xfId="122" applyFont="1" applyBorder="1" applyAlignment="1">
      <alignment horizontal="center" vertical="center" wrapText="1"/>
    </xf>
    <xf numFmtId="0" fontId="117" fillId="0" borderId="43" xfId="122" applyFont="1" applyBorder="1" applyAlignment="1">
      <alignment horizontal="center" vertical="center" wrapText="1"/>
    </xf>
    <xf numFmtId="0" fontId="45" fillId="0" borderId="8" xfId="122" applyFont="1" applyBorder="1" applyAlignment="1">
      <alignment horizontal="center" vertical="center" wrapText="1"/>
    </xf>
    <xf numFmtId="0" fontId="45" fillId="0" borderId="1" xfId="122" applyFont="1" applyBorder="1" applyAlignment="1">
      <alignment horizontal="center" vertical="center" wrapText="1"/>
    </xf>
    <xf numFmtId="0" fontId="45" fillId="0" borderId="0" xfId="122" applyFont="1" applyAlignment="1">
      <alignment vertical="center"/>
    </xf>
    <xf numFmtId="0" fontId="83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117" fillId="0" borderId="1" xfId="122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1" fillId="8" borderId="0" xfId="159" applyNumberFormat="1" applyFont="1" applyFill="1" applyBorder="1" applyAlignment="1">
      <alignment horizontal="center"/>
    </xf>
    <xf numFmtId="0" fontId="117" fillId="0" borderId="2" xfId="122" applyFont="1" applyBorder="1" applyAlignment="1">
      <alignment vertical="top" wrapText="1"/>
    </xf>
    <xf numFmtId="0" fontId="83" fillId="0" borderId="1" xfId="0" applyFont="1" applyBorder="1" applyAlignment="1">
      <alignment horizontal="center" vertical="center"/>
    </xf>
    <xf numFmtId="0" fontId="11" fillId="8" borderId="1" xfId="45" applyFont="1" applyFill="1" applyBorder="1" applyAlignment="1">
      <alignment horizontal="center" vertical="center"/>
    </xf>
    <xf numFmtId="0" fontId="83" fillId="8" borderId="1" xfId="45" applyFont="1" applyFill="1" applyBorder="1" applyAlignment="1">
      <alignment horizontal="center" vertical="center"/>
    </xf>
    <xf numFmtId="0" fontId="121" fillId="0" borderId="0" xfId="0" applyFont="1" applyAlignment="1">
      <alignment horizontal="right" vertical="center"/>
    </xf>
    <xf numFmtId="0" fontId="126" fillId="0" borderId="1" xfId="0" applyFont="1" applyBorder="1"/>
    <xf numFmtId="0" fontId="0" fillId="0" borderId="1" xfId="0" applyBorder="1"/>
    <xf numFmtId="0" fontId="119" fillId="0" borderId="0" xfId="122" applyFont="1" applyAlignment="1">
      <alignment horizontal="right"/>
    </xf>
    <xf numFmtId="200" fontId="109" fillId="0" borderId="0" xfId="0" applyNumberFormat="1" applyFont="1" applyAlignment="1">
      <alignment horizontal="right"/>
    </xf>
    <xf numFmtId="0" fontId="11" fillId="8" borderId="2" xfId="45" applyFont="1" applyFill="1" applyBorder="1" applyAlignment="1">
      <alignment horizontal="center" vertical="center"/>
    </xf>
    <xf numFmtId="0" fontId="83" fillId="0" borderId="2" xfId="0" applyFont="1" applyBorder="1" applyAlignment="1">
      <alignment vertical="center"/>
    </xf>
    <xf numFmtId="0" fontId="11" fillId="8" borderId="2" xfId="45" applyFont="1" applyFill="1" applyBorder="1" applyAlignment="1">
      <alignment vertical="center"/>
    </xf>
    <xf numFmtId="0" fontId="11" fillId="8" borderId="1" xfId="45" applyFont="1" applyFill="1" applyBorder="1" applyAlignment="1">
      <alignment vertical="center"/>
    </xf>
    <xf numFmtId="0" fontId="83" fillId="8" borderId="1" xfId="45" applyFont="1" applyFill="1" applyBorder="1" applyAlignment="1">
      <alignment vertical="center"/>
    </xf>
    <xf numFmtId="201" fontId="18" fillId="0" borderId="0" xfId="0" applyNumberFormat="1" applyFont="1" applyAlignment="1">
      <alignment horizontal="center"/>
    </xf>
    <xf numFmtId="202" fontId="18" fillId="0" borderId="0" xfId="0" applyNumberFormat="1" applyFont="1" applyAlignment="1">
      <alignment horizontal="center"/>
    </xf>
    <xf numFmtId="202" fontId="18" fillId="0" borderId="0" xfId="0" applyNumberFormat="1" applyFont="1"/>
    <xf numFmtId="190" fontId="0" fillId="0" borderId="0" xfId="0" applyNumberFormat="1"/>
    <xf numFmtId="166" fontId="18" fillId="0" borderId="0" xfId="0" applyNumberFormat="1" applyFont="1"/>
    <xf numFmtId="202" fontId="0" fillId="0" borderId="0" xfId="0" applyNumberFormat="1"/>
    <xf numFmtId="0" fontId="117" fillId="0" borderId="0" xfId="122" applyFont="1" applyAlignment="1">
      <alignment horizontal="right" vertical="center" wrapText="1"/>
    </xf>
    <xf numFmtId="0" fontId="45" fillId="0" borderId="1" xfId="122" applyFont="1" applyBorder="1" applyAlignment="1">
      <alignment horizontal="right" vertical="center" wrapText="1"/>
    </xf>
    <xf numFmtId="0" fontId="45" fillId="0" borderId="8" xfId="122" applyFont="1" applyBorder="1" applyAlignment="1">
      <alignment horizontal="right" vertical="center" wrapText="1"/>
    </xf>
    <xf numFmtId="0" fontId="47" fillId="0" borderId="2" xfId="0" applyFont="1" applyBorder="1" applyAlignment="1">
      <alignment horizontal="left" vertical="center"/>
    </xf>
    <xf numFmtId="166" fontId="34" fillId="0" borderId="0" xfId="0" applyNumberFormat="1" applyFont="1" applyAlignment="1">
      <alignment horizontal="center"/>
    </xf>
    <xf numFmtId="0" fontId="142" fillId="24" borderId="0" xfId="0" applyFont="1" applyFill="1" applyAlignment="1">
      <alignment horizontal="left" wrapText="1"/>
    </xf>
    <xf numFmtId="0" fontId="0" fillId="24" borderId="0" xfId="0" applyFill="1" applyAlignment="1">
      <alignment wrapText="1"/>
    </xf>
    <xf numFmtId="0" fontId="0" fillId="24" borderId="0" xfId="0" applyFill="1"/>
    <xf numFmtId="0" fontId="142" fillId="0" borderId="0" xfId="0" applyFont="1" applyAlignment="1">
      <alignment horizontal="left" wrapText="1"/>
    </xf>
    <xf numFmtId="0" fontId="143" fillId="24" borderId="0" xfId="0" applyFont="1" applyFill="1" applyAlignment="1">
      <alignment horizontal="left" wrapText="1"/>
    </xf>
    <xf numFmtId="0" fontId="143" fillId="0" borderId="0" xfId="0" applyFont="1" applyAlignment="1">
      <alignment horizontal="left" wrapText="1"/>
    </xf>
    <xf numFmtId="0" fontId="18" fillId="0" borderId="0" xfId="0" applyFont="1" applyAlignment="1">
      <alignment vertical="center" wrapText="1"/>
    </xf>
    <xf numFmtId="174" fontId="28" fillId="0" borderId="0" xfId="107" applyNumberFormat="1"/>
    <xf numFmtId="0" fontId="11" fillId="25" borderId="1" xfId="0" applyFont="1" applyFill="1" applyBorder="1" applyAlignment="1">
      <alignment wrapText="1"/>
    </xf>
    <xf numFmtId="0" fontId="11" fillId="25" borderId="1" xfId="0" applyFont="1" applyFill="1" applyBorder="1" applyAlignment="1">
      <alignment horizontal="center" vertical="center" wrapText="1"/>
    </xf>
    <xf numFmtId="0" fontId="11" fillId="25" borderId="43" xfId="0" applyFont="1" applyFill="1" applyBorder="1" applyAlignment="1">
      <alignment wrapText="1"/>
    </xf>
    <xf numFmtId="0" fontId="11" fillId="25" borderId="43" xfId="0" applyFont="1" applyFill="1" applyBorder="1" applyAlignment="1">
      <alignment horizontal="center" vertical="center" wrapText="1"/>
    </xf>
    <xf numFmtId="0" fontId="47" fillId="0" borderId="1" xfId="0" applyFont="1" applyBorder="1"/>
    <xf numFmtId="0" fontId="120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0" fontId="120" fillId="0" borderId="0" xfId="0" applyFont="1" applyAlignment="1">
      <alignment vertical="center" wrapText="1"/>
    </xf>
    <xf numFmtId="0" fontId="117" fillId="0" borderId="52" xfId="122" applyFont="1" applyBorder="1" applyAlignment="1">
      <alignment vertical="top" wrapText="1"/>
    </xf>
    <xf numFmtId="0" fontId="83" fillId="0" borderId="0" xfId="0" applyFont="1" applyAlignment="1">
      <alignment horizontal="center" vertical="center" wrapText="1"/>
    </xf>
    <xf numFmtId="0" fontId="83" fillId="0" borderId="0" xfId="0" applyFont="1" applyAlignment="1">
      <alignment horizontal="left" vertical="center" indent="1"/>
    </xf>
    <xf numFmtId="0" fontId="83" fillId="0" borderId="0" xfId="0" applyFont="1" applyAlignment="1">
      <alignment horizontal="left" vertical="center" indent="3"/>
    </xf>
    <xf numFmtId="0" fontId="120" fillId="0" borderId="0" xfId="0" applyFont="1"/>
    <xf numFmtId="0" fontId="47" fillId="0" borderId="1" xfId="0" applyFont="1" applyBorder="1" applyAlignment="1">
      <alignment horizontal="left" indent="1"/>
    </xf>
    <xf numFmtId="164" fontId="47" fillId="0" borderId="0" xfId="0" applyNumberFormat="1" applyFont="1"/>
    <xf numFmtId="0" fontId="83" fillId="0" borderId="1" xfId="0" applyFont="1" applyBorder="1" applyAlignment="1">
      <alignment vertical="center" wrapText="1"/>
    </xf>
    <xf numFmtId="0" fontId="120" fillId="0" borderId="1" xfId="0" applyFont="1" applyBorder="1" applyAlignment="1">
      <alignment wrapText="1"/>
    </xf>
    <xf numFmtId="0" fontId="83" fillId="0" borderId="0" xfId="0" applyFont="1" applyAlignment="1">
      <alignment horizontal="left" wrapText="1"/>
    </xf>
    <xf numFmtId="3" fontId="45" fillId="0" borderId="1" xfId="122" applyNumberFormat="1" applyFont="1" applyBorder="1"/>
    <xf numFmtId="0" fontId="83" fillId="0" borderId="1" xfId="0" applyFont="1" applyBorder="1" applyAlignment="1">
      <alignment horizontal="center" vertical="center" wrapText="1"/>
    </xf>
    <xf numFmtId="0" fontId="83" fillId="0" borderId="0" xfId="0" applyFont="1" applyAlignment="1">
      <alignment horizontal="left" wrapText="1" indent="2"/>
    </xf>
    <xf numFmtId="0" fontId="83" fillId="0" borderId="0" xfId="0" applyFont="1" applyAlignment="1">
      <alignment horizontal="center" wrapText="1"/>
    </xf>
    <xf numFmtId="0" fontId="45" fillId="0" borderId="0" xfId="0" applyFont="1" applyAlignment="1">
      <alignment horizontal="left" wrapText="1"/>
    </xf>
    <xf numFmtId="0" fontId="11" fillId="0" borderId="1" xfId="0" applyFont="1" applyBorder="1" applyAlignment="1">
      <alignment wrapText="1"/>
    </xf>
    <xf numFmtId="0" fontId="83" fillId="0" borderId="1" xfId="0" applyFont="1" applyBorder="1" applyAlignment="1">
      <alignment horizontal="left" wrapText="1"/>
    </xf>
    <xf numFmtId="0" fontId="47" fillId="0" borderId="0" xfId="0" applyFont="1" applyAlignment="1">
      <alignment horizontal="center"/>
    </xf>
    <xf numFmtId="0" fontId="47" fillId="0" borderId="1" xfId="0" applyFont="1" applyBorder="1" applyAlignment="1">
      <alignment horizontal="center"/>
    </xf>
    <xf numFmtId="0" fontId="83" fillId="0" borderId="0" xfId="0" applyFont="1"/>
    <xf numFmtId="0" fontId="83" fillId="0" borderId="0" xfId="0" applyFont="1" applyAlignment="1">
      <alignment horizontal="center"/>
    </xf>
    <xf numFmtId="0" fontId="83" fillId="0" borderId="1" xfId="0" applyFont="1" applyBorder="1"/>
    <xf numFmtId="0" fontId="83" fillId="0" borderId="1" xfId="0" applyFont="1" applyBorder="1" applyAlignment="1">
      <alignment horizontal="center"/>
    </xf>
    <xf numFmtId="0" fontId="117" fillId="0" borderId="0" xfId="122" applyFont="1" applyAlignment="1">
      <alignment vertical="top" wrapText="1"/>
    </xf>
    <xf numFmtId="3" fontId="45" fillId="0" borderId="0" xfId="122" applyNumberFormat="1" applyFont="1" applyAlignment="1">
      <alignment horizontal="left" vertical="top" wrapText="1"/>
    </xf>
    <xf numFmtId="3" fontId="45" fillId="0" borderId="0" xfId="122" applyNumberFormat="1" applyFont="1" applyAlignment="1">
      <alignment horizontal="center" vertical="top" wrapText="1"/>
    </xf>
    <xf numFmtId="0" fontId="118" fillId="0" borderId="0" xfId="107" applyFont="1"/>
    <xf numFmtId="3" fontId="45" fillId="0" borderId="0" xfId="122" applyNumberFormat="1" applyFont="1" applyAlignment="1">
      <alignment vertical="top" wrapText="1"/>
    </xf>
    <xf numFmtId="3" fontId="45" fillId="0" borderId="0" xfId="122" applyNumberFormat="1" applyFont="1" applyAlignment="1">
      <alignment horizontal="left" vertical="top" wrapText="1" indent="1"/>
    </xf>
    <xf numFmtId="3" fontId="45" fillId="0" borderId="1" xfId="122" applyNumberFormat="1" applyFont="1" applyBorder="1" applyAlignment="1">
      <alignment vertical="top" wrapText="1"/>
    </xf>
    <xf numFmtId="3" fontId="45" fillId="0" borderId="1" xfId="122" applyNumberFormat="1" applyFont="1" applyBorder="1" applyAlignment="1">
      <alignment horizontal="center" vertical="top" wrapText="1"/>
    </xf>
    <xf numFmtId="0" fontId="83" fillId="0" borderId="0" xfId="0" applyFont="1" applyAlignment="1">
      <alignment horizontal="left" vertical="center" wrapText="1" indent="1"/>
    </xf>
    <xf numFmtId="0" fontId="11" fillId="0" borderId="43" xfId="0" applyFont="1" applyBorder="1" applyAlignment="1">
      <alignment vertical="center"/>
    </xf>
    <xf numFmtId="0" fontId="11" fillId="0" borderId="4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1" xfId="0" applyFont="1" applyBorder="1" applyAlignment="1">
      <alignment horizontal="center" vertical="center"/>
    </xf>
    <xf numFmtId="166" fontId="47" fillId="15" borderId="0" xfId="0" applyNumberFormat="1" applyFont="1" applyFill="1" applyAlignment="1">
      <alignment horizontal="center" vertical="center"/>
    </xf>
    <xf numFmtId="174" fontId="45" fillId="15" borderId="0" xfId="122" applyNumberFormat="1" applyFont="1" applyFill="1" applyAlignment="1">
      <alignment horizontal="center" vertical="top" wrapText="1"/>
    </xf>
    <xf numFmtId="174" fontId="45" fillId="15" borderId="1" xfId="122" applyNumberFormat="1" applyFont="1" applyFill="1" applyBorder="1" applyAlignment="1">
      <alignment horizontal="center" vertical="top" wrapText="1"/>
    </xf>
    <xf numFmtId="185" fontId="83" fillId="15" borderId="1" xfId="97" applyNumberFormat="1" applyFont="1" applyFill="1" applyBorder="1" applyAlignment="1">
      <alignment horizontal="right" vertical="center" wrapText="1"/>
    </xf>
    <xf numFmtId="166" fontId="45" fillId="0" borderId="0" xfId="0" applyNumberFormat="1" applyFont="1" applyAlignment="1">
      <alignment horizontal="center"/>
    </xf>
    <xf numFmtId="166" fontId="45" fillId="0" borderId="1" xfId="0" applyNumberFormat="1" applyFont="1" applyBorder="1" applyAlignment="1">
      <alignment horizontal="center"/>
    </xf>
    <xf numFmtId="0" fontId="45" fillId="0" borderId="0" xfId="0" applyFont="1" applyAlignment="1">
      <alignment horizontal="center"/>
    </xf>
    <xf numFmtId="166" fontId="47" fillId="0" borderId="2" xfId="0" applyNumberFormat="1" applyFont="1" applyBorder="1"/>
    <xf numFmtId="166" fontId="47" fillId="0" borderId="1" xfId="0" applyNumberFormat="1" applyFont="1" applyBorder="1" applyAlignment="1">
      <alignment horizontal="center"/>
    </xf>
    <xf numFmtId="174" fontId="47" fillId="0" borderId="0" xfId="0" applyNumberFormat="1" applyFont="1" applyAlignment="1">
      <alignment horizontal="center"/>
    </xf>
    <xf numFmtId="174" fontId="47" fillId="0" borderId="1" xfId="0" applyNumberFormat="1" applyFont="1" applyBorder="1" applyAlignment="1">
      <alignment horizontal="center"/>
    </xf>
    <xf numFmtId="166" fontId="47" fillId="0" borderId="1" xfId="0" applyNumberFormat="1" applyFont="1" applyBorder="1" applyAlignment="1">
      <alignment horizontal="center" vertical="center"/>
    </xf>
    <xf numFmtId="174" fontId="45" fillId="0" borderId="0" xfId="122" applyNumberFormat="1" applyFont="1" applyAlignment="1">
      <alignment horizontal="center" vertical="top" wrapText="1"/>
    </xf>
    <xf numFmtId="166" fontId="83" fillId="0" borderId="0" xfId="0" applyNumberFormat="1" applyFont="1" applyAlignment="1">
      <alignment horizontal="center" vertical="center" wrapText="1"/>
    </xf>
    <xf numFmtId="174" fontId="83" fillId="0" borderId="0" xfId="0" applyNumberFormat="1" applyFont="1" applyAlignment="1">
      <alignment horizontal="center"/>
    </xf>
    <xf numFmtId="166" fontId="83" fillId="0" borderId="0" xfId="0" applyNumberFormat="1" applyFont="1" applyAlignment="1">
      <alignment horizontal="center" vertical="center"/>
    </xf>
    <xf numFmtId="166" fontId="86" fillId="0" borderId="1" xfId="0" applyNumberFormat="1" applyFont="1" applyBorder="1" applyAlignment="1">
      <alignment horizontal="center" vertical="center"/>
    </xf>
    <xf numFmtId="166" fontId="83" fillId="0" borderId="1" xfId="0" applyNumberFormat="1" applyFont="1" applyBorder="1" applyAlignment="1">
      <alignment horizontal="center" vertical="center"/>
    </xf>
    <xf numFmtId="185" fontId="11" fillId="0" borderId="43" xfId="97" applyNumberFormat="1" applyFont="1" applyFill="1" applyBorder="1" applyAlignment="1">
      <alignment horizontal="right" vertical="center" wrapText="1"/>
    </xf>
    <xf numFmtId="185" fontId="121" fillId="0" borderId="0" xfId="160" applyNumberFormat="1" applyFont="1" applyAlignment="1">
      <alignment horizontal="right" vertical="center" wrapText="1"/>
    </xf>
    <xf numFmtId="191" fontId="121" fillId="0" borderId="0" xfId="160" applyNumberFormat="1" applyFont="1" applyAlignment="1">
      <alignment horizontal="right" vertical="center" wrapText="1"/>
    </xf>
    <xf numFmtId="185" fontId="83" fillId="0" borderId="0" xfId="97" applyNumberFormat="1" applyFont="1" applyFill="1" applyBorder="1" applyAlignment="1">
      <alignment horizontal="right" vertical="center" wrapText="1"/>
    </xf>
    <xf numFmtId="193" fontId="83" fillId="0" borderId="0" xfId="97" applyNumberFormat="1" applyFont="1" applyFill="1" applyBorder="1" applyAlignment="1">
      <alignment horizontal="right" vertical="center" wrapText="1"/>
    </xf>
    <xf numFmtId="185" fontId="11" fillId="0" borderId="1" xfId="97" applyNumberFormat="1" applyFont="1" applyFill="1" applyBorder="1" applyAlignment="1">
      <alignment horizontal="right" vertical="center" wrapText="1"/>
    </xf>
    <xf numFmtId="185" fontId="83" fillId="0" borderId="0" xfId="160" applyNumberFormat="1" applyFont="1" applyAlignment="1">
      <alignment horizontal="right" vertical="center" wrapText="1"/>
    </xf>
    <xf numFmtId="191" fontId="83" fillId="0" borderId="0" xfId="160" applyNumberFormat="1" applyFont="1" applyAlignment="1">
      <alignment horizontal="right" vertical="center" wrapText="1"/>
    </xf>
    <xf numFmtId="185" fontId="83" fillId="0" borderId="1" xfId="97" applyNumberFormat="1" applyFont="1" applyFill="1" applyBorder="1" applyAlignment="1">
      <alignment horizontal="right" vertical="center" wrapText="1"/>
    </xf>
    <xf numFmtId="0" fontId="47" fillId="0" borderId="1" xfId="0" applyFont="1" applyBorder="1" applyAlignment="1">
      <alignment horizontal="center" vertical="center" wrapText="1"/>
    </xf>
    <xf numFmtId="1" fontId="47" fillId="0" borderId="1" xfId="0" applyNumberFormat="1" applyFont="1" applyBorder="1" applyAlignment="1">
      <alignment horizontal="center" vertical="center" wrapText="1"/>
    </xf>
    <xf numFmtId="174" fontId="47" fillId="0" borderId="0" xfId="0" applyNumberFormat="1" applyFont="1" applyAlignment="1">
      <alignment horizontal="center" vertical="center" wrapText="1"/>
    </xf>
    <xf numFmtId="3" fontId="47" fillId="0" borderId="0" xfId="0" applyNumberFormat="1" applyFont="1" applyAlignment="1">
      <alignment horizontal="center" vertical="center" wrapText="1"/>
    </xf>
    <xf numFmtId="1" fontId="47" fillId="0" borderId="0" xfId="0" applyNumberFormat="1" applyFont="1" applyAlignment="1">
      <alignment horizontal="center" vertical="center" wrapText="1"/>
    </xf>
    <xf numFmtId="166" fontId="47" fillId="0" borderId="0" xfId="0" applyNumberFormat="1" applyFont="1" applyAlignment="1">
      <alignment horizontal="center" vertical="center" wrapText="1"/>
    </xf>
    <xf numFmtId="174" fontId="47" fillId="7" borderId="0" xfId="0" applyNumberFormat="1" applyFont="1" applyFill="1" applyAlignment="1">
      <alignment horizontal="center" vertical="center" wrapText="1"/>
    </xf>
    <xf numFmtId="4" fontId="47" fillId="7" borderId="0" xfId="0" applyNumberFormat="1" applyFont="1" applyFill="1" applyAlignment="1">
      <alignment horizontal="center" vertical="center" wrapText="1"/>
    </xf>
    <xf numFmtId="0" fontId="144" fillId="7" borderId="0" xfId="0" applyFont="1" applyFill="1"/>
    <xf numFmtId="0" fontId="111" fillId="7" borderId="0" xfId="0" applyFont="1" applyFill="1"/>
    <xf numFmtId="201" fontId="18" fillId="0" borderId="0" xfId="0" applyNumberFormat="1" applyFont="1"/>
    <xf numFmtId="0" fontId="51" fillId="0" borderId="0" xfId="0" applyFont="1"/>
    <xf numFmtId="166" fontId="45" fillId="0" borderId="0" xfId="0" applyNumberFormat="1" applyFont="1" applyAlignment="1">
      <alignment horizontal="center" vertical="center" wrapText="1"/>
    </xf>
    <xf numFmtId="166" fontId="45" fillId="0" borderId="1" xfId="0" applyNumberFormat="1" applyFont="1" applyBorder="1" applyAlignment="1">
      <alignment horizontal="center" vertical="center" wrapText="1"/>
    </xf>
    <xf numFmtId="0" fontId="119" fillId="0" borderId="0" xfId="122" applyFont="1" applyAlignment="1">
      <alignment vertical="center"/>
    </xf>
    <xf numFmtId="0" fontId="145" fillId="24" borderId="0" xfId="0" applyFont="1" applyFill="1" applyAlignment="1">
      <alignment horizontal="left" wrapText="1"/>
    </xf>
    <xf numFmtId="0" fontId="0" fillId="15" borderId="0" xfId="0" applyFill="1" applyAlignment="1">
      <alignment wrapText="1"/>
    </xf>
    <xf numFmtId="0" fontId="145" fillId="0" borderId="0" xfId="0" applyFont="1" applyAlignment="1">
      <alignment horizontal="left" wrapText="1"/>
    </xf>
    <xf numFmtId="0" fontId="145" fillId="15" borderId="0" xfId="0" applyFont="1" applyFill="1" applyAlignment="1">
      <alignment horizontal="left" wrapText="1"/>
    </xf>
    <xf numFmtId="0" fontId="0" fillId="15" borderId="0" xfId="0" applyFill="1"/>
    <xf numFmtId="166" fontId="0" fillId="15" borderId="0" xfId="0" applyNumberFormat="1" applyFill="1"/>
    <xf numFmtId="0" fontId="10" fillId="26" borderId="0" xfId="0" applyFont="1" applyFill="1" applyAlignment="1">
      <alignment horizontal="center" wrapText="1"/>
    </xf>
    <xf numFmtId="0" fontId="86" fillId="0" borderId="0" xfId="0" applyFont="1" applyAlignment="1">
      <alignment vertical="center"/>
    </xf>
    <xf numFmtId="0" fontId="90" fillId="0" borderId="0" xfId="0" applyFont="1" applyAlignment="1">
      <alignment horizontal="left" indent="1"/>
    </xf>
    <xf numFmtId="0" fontId="86" fillId="15" borderId="0" xfId="0" applyFont="1" applyFill="1" applyAlignment="1">
      <alignment vertical="top" wrapText="1"/>
    </xf>
    <xf numFmtId="0" fontId="117" fillId="0" borderId="0" xfId="0" applyFont="1" applyAlignment="1">
      <alignment vertical="center"/>
    </xf>
    <xf numFmtId="0" fontId="86" fillId="0" borderId="0" xfId="0" applyFont="1" applyAlignment="1">
      <alignment wrapText="1"/>
    </xf>
    <xf numFmtId="0" fontId="86" fillId="0" borderId="0" xfId="0" applyFont="1" applyAlignment="1">
      <alignment horizontal="right" vertical="top"/>
    </xf>
    <xf numFmtId="0" fontId="146" fillId="0" borderId="0" xfId="0" applyFont="1"/>
    <xf numFmtId="0" fontId="86" fillId="15" borderId="0" xfId="0" applyFont="1" applyFill="1" applyAlignment="1">
      <alignment horizontal="left" vertical="center"/>
    </xf>
    <xf numFmtId="0" fontId="86" fillId="15" borderId="0" xfId="0" applyFont="1" applyFill="1" applyAlignment="1">
      <alignment horizontal="right" vertical="center"/>
    </xf>
    <xf numFmtId="0" fontId="147" fillId="0" borderId="1" xfId="0" applyFont="1" applyBorder="1" applyAlignment="1">
      <alignment horizontal="center" vertical="center" wrapText="1"/>
    </xf>
    <xf numFmtId="0" fontId="148" fillId="15" borderId="0" xfId="0" applyFont="1" applyFill="1" applyAlignment="1">
      <alignment horizontal="left" wrapText="1"/>
    </xf>
    <xf numFmtId="0" fontId="148" fillId="0" borderId="0" xfId="0" applyFont="1" applyAlignment="1">
      <alignment horizontal="left" wrapText="1"/>
    </xf>
    <xf numFmtId="0" fontId="45" fillId="0" borderId="0" xfId="0" applyFont="1" applyAlignment="1">
      <alignment horizontal="right" vertical="center"/>
    </xf>
    <xf numFmtId="0" fontId="47" fillId="15" borderId="0" xfId="0" applyFont="1" applyFill="1" applyAlignment="1">
      <alignment horizontal="center" vertical="center"/>
    </xf>
    <xf numFmtId="0" fontId="47" fillId="15" borderId="0" xfId="0" applyFont="1" applyFill="1" applyAlignment="1">
      <alignment horizontal="center"/>
    </xf>
    <xf numFmtId="0" fontId="90" fillId="15" borderId="0" xfId="0" applyFont="1" applyFill="1" applyAlignment="1">
      <alignment horizontal="center"/>
    </xf>
    <xf numFmtId="0" fontId="47" fillId="15" borderId="0" xfId="0" applyFont="1" applyFill="1" applyAlignment="1">
      <alignment horizontal="center" vertical="top" wrapText="1"/>
    </xf>
    <xf numFmtId="0" fontId="45" fillId="15" borderId="0" xfId="0" applyFont="1" applyFill="1" applyAlignment="1">
      <alignment horizontal="center" vertical="center"/>
    </xf>
    <xf numFmtId="0" fontId="47" fillId="15" borderId="0" xfId="0" applyFont="1" applyFill="1" applyAlignment="1">
      <alignment horizontal="center" wrapText="1"/>
    </xf>
    <xf numFmtId="166" fontId="86" fillId="0" borderId="0" xfId="211" applyNumberFormat="1" applyFont="1" applyFill="1" applyBorder="1" applyAlignment="1">
      <alignment horizontal="right" vertical="center"/>
    </xf>
    <xf numFmtId="201" fontId="0" fillId="0" borderId="0" xfId="0" applyNumberFormat="1"/>
    <xf numFmtId="0" fontId="90" fillId="0" borderId="2" xfId="0" applyFont="1" applyBorder="1" applyAlignment="1">
      <alignment horizontal="left" vertical="center"/>
    </xf>
    <xf numFmtId="166" fontId="86" fillId="0" borderId="0" xfId="0" applyNumberFormat="1" applyFont="1" applyAlignment="1">
      <alignment horizontal="right" vertical="center"/>
    </xf>
    <xf numFmtId="0" fontId="12" fillId="27" borderId="0" xfId="107" applyFont="1" applyFill="1" applyAlignment="1">
      <alignment horizontal="center" vertical="center" wrapText="1"/>
    </xf>
    <xf numFmtId="0" fontId="151" fillId="0" borderId="1" xfId="107" applyFont="1" applyBorder="1" applyAlignment="1">
      <alignment horizontal="center" vertical="center" wrapText="1"/>
    </xf>
    <xf numFmtId="0" fontId="152" fillId="0" borderId="1" xfId="107" applyFont="1" applyBorder="1" applyAlignment="1">
      <alignment horizontal="center" vertical="center" wrapText="1"/>
    </xf>
    <xf numFmtId="0" fontId="154" fillId="0" borderId="0" xfId="107" applyFont="1" applyAlignment="1">
      <alignment horizontal="center" vertical="center" wrapText="1"/>
    </xf>
    <xf numFmtId="0" fontId="155" fillId="28" borderId="0" xfId="107" applyFont="1" applyFill="1" applyAlignment="1">
      <alignment horizontal="center" vertical="center" wrapText="1"/>
    </xf>
    <xf numFmtId="0" fontId="157" fillId="0" borderId="0" xfId="107" applyFont="1" applyAlignment="1">
      <alignment vertical="center" wrapText="1"/>
    </xf>
    <xf numFmtId="0" fontId="158" fillId="0" borderId="0" xfId="107" applyFont="1" applyAlignment="1">
      <alignment horizontal="right" vertical="center"/>
    </xf>
    <xf numFmtId="166" fontId="73" fillId="28" borderId="0" xfId="107" applyNumberFormat="1" applyFont="1" applyFill="1" applyAlignment="1">
      <alignment horizontal="center" vertical="center" wrapText="1"/>
    </xf>
    <xf numFmtId="0" fontId="150" fillId="27" borderId="0" xfId="107" applyFont="1" applyFill="1" applyAlignment="1">
      <alignment horizontal="center" vertical="center" wrapText="1"/>
    </xf>
    <xf numFmtId="0" fontId="160" fillId="0" borderId="2" xfId="107" applyFont="1" applyBorder="1" applyAlignment="1">
      <alignment horizontal="center" vertical="center" wrapText="1"/>
    </xf>
    <xf numFmtId="0" fontId="160" fillId="0" borderId="0" xfId="107" applyFont="1" applyAlignment="1">
      <alignment horizontal="center" vertical="center" wrapText="1"/>
    </xf>
    <xf numFmtId="0" fontId="28" fillId="0" borderId="1" xfId="107" applyBorder="1"/>
    <xf numFmtId="0" fontId="1" fillId="0" borderId="0" xfId="107" applyFont="1"/>
    <xf numFmtId="0" fontId="152" fillId="0" borderId="0" xfId="107" applyFont="1" applyAlignment="1">
      <alignment horizontal="left" vertical="center" wrapText="1"/>
    </xf>
    <xf numFmtId="0" fontId="152" fillId="0" borderId="0" xfId="107" applyFont="1" applyAlignment="1">
      <alignment horizontal="center" vertical="center" wrapText="1"/>
    </xf>
    <xf numFmtId="0" fontId="161" fillId="0" borderId="0" xfId="107" applyFont="1"/>
    <xf numFmtId="0" fontId="52" fillId="28" borderId="0" xfId="107" applyFont="1" applyFill="1" applyAlignment="1">
      <alignment vertical="center" wrapText="1"/>
    </xf>
    <xf numFmtId="0" fontId="9" fillId="28" borderId="0" xfId="107" applyFont="1" applyFill="1" applyAlignment="1">
      <alignment horizontal="center" vertical="center" wrapText="1"/>
    </xf>
    <xf numFmtId="0" fontId="152" fillId="0" borderId="0" xfId="107" applyFont="1" applyAlignment="1">
      <alignment vertical="center" wrapText="1"/>
    </xf>
    <xf numFmtId="0" fontId="155" fillId="0" borderId="0" xfId="107" applyFont="1" applyAlignment="1">
      <alignment horizontal="center" vertical="center" wrapText="1"/>
    </xf>
    <xf numFmtId="0" fontId="155" fillId="0" borderId="0" xfId="107" applyFont="1" applyAlignment="1">
      <alignment horizontal="left" vertical="center" wrapText="1"/>
    </xf>
    <xf numFmtId="0" fontId="52" fillId="0" borderId="0" xfId="107" applyFont="1" applyAlignment="1">
      <alignment vertical="center" wrapText="1"/>
    </xf>
    <xf numFmtId="166" fontId="28" fillId="0" borderId="0" xfId="107" applyNumberFormat="1"/>
    <xf numFmtId="1" fontId="52" fillId="0" borderId="0" xfId="107" applyNumberFormat="1" applyFont="1" applyAlignment="1">
      <alignment vertical="center" wrapText="1"/>
    </xf>
    <xf numFmtId="0" fontId="9" fillId="0" borderId="0" xfId="336"/>
    <xf numFmtId="0" fontId="155" fillId="0" borderId="0" xfId="336" applyFont="1" applyAlignment="1">
      <alignment horizontal="center" vertical="center" wrapText="1"/>
    </xf>
    <xf numFmtId="0" fontId="73" fillId="0" borderId="0" xfId="336" applyFont="1"/>
    <xf numFmtId="0" fontId="155" fillId="0" borderId="1" xfId="336" applyFont="1" applyBorder="1" applyAlignment="1">
      <alignment horizontal="center" vertical="center" wrapText="1"/>
    </xf>
    <xf numFmtId="0" fontId="9" fillId="0" borderId="1" xfId="336" applyBorder="1"/>
    <xf numFmtId="0" fontId="156" fillId="28" borderId="0" xfId="336" applyFont="1" applyFill="1" applyAlignment="1">
      <alignment horizontal="center" vertical="center" wrapText="1"/>
    </xf>
    <xf numFmtId="0" fontId="111" fillId="28" borderId="0" xfId="336" applyFont="1" applyFill="1" applyAlignment="1">
      <alignment vertical="center" wrapText="1"/>
    </xf>
    <xf numFmtId="0" fontId="163" fillId="0" borderId="0" xfId="336" applyFont="1"/>
    <xf numFmtId="185" fontId="121" fillId="7" borderId="0" xfId="160" applyNumberFormat="1" applyFont="1" applyFill="1" applyAlignment="1">
      <alignment horizontal="right" vertical="center" wrapText="1"/>
    </xf>
    <xf numFmtId="185" fontId="83" fillId="7" borderId="0" xfId="97" applyNumberFormat="1" applyFont="1" applyFill="1" applyBorder="1" applyAlignment="1">
      <alignment horizontal="right" vertical="center" wrapText="1"/>
    </xf>
    <xf numFmtId="185" fontId="83" fillId="7" borderId="0" xfId="160" applyNumberFormat="1" applyFont="1" applyFill="1" applyAlignment="1">
      <alignment horizontal="right" vertical="center" wrapText="1"/>
    </xf>
    <xf numFmtId="185" fontId="83" fillId="7" borderId="1" xfId="97" applyNumberFormat="1" applyFont="1" applyFill="1" applyBorder="1" applyAlignment="1">
      <alignment horizontal="right" vertical="center" wrapText="1"/>
    </xf>
    <xf numFmtId="185" fontId="11" fillId="7" borderId="1" xfId="97" applyNumberFormat="1" applyFont="1" applyFill="1" applyBorder="1" applyAlignment="1">
      <alignment horizontal="right" vertical="center" wrapText="1"/>
    </xf>
    <xf numFmtId="0" fontId="50" fillId="29" borderId="0" xfId="0" applyFont="1" applyFill="1" applyAlignment="1">
      <alignment horizontal="center" vertical="center"/>
    </xf>
    <xf numFmtId="0" fontId="117" fillId="18" borderId="0" xfId="122" applyFont="1" applyFill="1" applyAlignment="1">
      <alignment horizontal="right" vertical="center" wrapText="1"/>
    </xf>
    <xf numFmtId="0" fontId="83" fillId="18" borderId="0" xfId="0" applyFont="1" applyFill="1" applyAlignment="1">
      <alignment horizontal="left" wrapText="1"/>
    </xf>
    <xf numFmtId="3" fontId="45" fillId="18" borderId="0" xfId="122" applyNumberFormat="1" applyFont="1" applyFill="1"/>
    <xf numFmtId="3" fontId="45" fillId="18" borderId="1" xfId="122" applyNumberFormat="1" applyFont="1" applyFill="1" applyBorder="1"/>
    <xf numFmtId="0" fontId="83" fillId="18" borderId="0" xfId="0" applyFont="1" applyFill="1" applyAlignment="1">
      <alignment horizontal="left" vertical="center" wrapText="1"/>
    </xf>
    <xf numFmtId="0" fontId="83" fillId="18" borderId="0" xfId="0" applyFont="1" applyFill="1" applyAlignment="1">
      <alignment horizontal="left" wrapText="1" indent="2"/>
    </xf>
    <xf numFmtId="0" fontId="83" fillId="18" borderId="1" xfId="0" applyFont="1" applyFill="1" applyBorder="1" applyAlignment="1">
      <alignment horizontal="left" vertical="center" wrapText="1"/>
    </xf>
    <xf numFmtId="0" fontId="125" fillId="0" borderId="0" xfId="202" applyFill="1"/>
    <xf numFmtId="0" fontId="155" fillId="28" borderId="0" xfId="107" applyFont="1" applyFill="1" applyAlignment="1">
      <alignment horizontal="left" vertical="center" wrapText="1"/>
    </xf>
    <xf numFmtId="166" fontId="73" fillId="0" borderId="0" xfId="107" applyNumberFormat="1" applyFont="1" applyAlignment="1">
      <alignment horizontal="center" vertical="center" wrapText="1"/>
    </xf>
    <xf numFmtId="166" fontId="156" fillId="0" borderId="0" xfId="107" applyNumberFormat="1" applyFont="1" applyAlignment="1">
      <alignment horizontal="center" vertical="center" wrapText="1"/>
    </xf>
    <xf numFmtId="0" fontId="156" fillId="0" borderId="0" xfId="107" applyFont="1" applyAlignment="1">
      <alignment horizontal="center" vertical="center" wrapText="1"/>
    </xf>
    <xf numFmtId="0" fontId="38" fillId="0" borderId="0" xfId="107" applyFont="1" applyAlignment="1">
      <alignment horizontal="center" vertical="center" wrapText="1"/>
    </xf>
    <xf numFmtId="198" fontId="156" fillId="0" borderId="0" xfId="211" applyNumberFormat="1" applyFont="1" applyFill="1" applyAlignment="1">
      <alignment horizontal="center" vertical="center" wrapText="1"/>
    </xf>
    <xf numFmtId="198" fontId="28" fillId="0" borderId="0" xfId="198" applyNumberFormat="1" applyFont="1"/>
    <xf numFmtId="14" fontId="9" fillId="0" borderId="0" xfId="336" applyNumberFormat="1"/>
    <xf numFmtId="0" fontId="9" fillId="0" borderId="0" xfId="336" applyAlignment="1">
      <alignment wrapText="1"/>
    </xf>
    <xf numFmtId="166" fontId="73" fillId="28" borderId="0" xfId="336" applyNumberFormat="1" applyFont="1" applyFill="1" applyAlignment="1">
      <alignment horizontal="center" vertical="center"/>
    </xf>
    <xf numFmtId="0" fontId="73" fillId="28" borderId="0" xfId="336" applyFont="1" applyFill="1" applyAlignment="1">
      <alignment horizontal="center" vertical="center"/>
    </xf>
    <xf numFmtId="166" fontId="156" fillId="28" borderId="0" xfId="107" applyNumberFormat="1" applyFont="1" applyFill="1" applyAlignment="1">
      <alignment horizontal="center" vertical="center" wrapText="1"/>
    </xf>
    <xf numFmtId="0" fontId="12" fillId="0" borderId="0" xfId="107" applyFont="1" applyAlignment="1">
      <alignment horizontal="center" vertical="center" wrapText="1"/>
    </xf>
    <xf numFmtId="0" fontId="156" fillId="28" borderId="0" xfId="107" applyFont="1" applyFill="1" applyAlignment="1">
      <alignment horizontal="center" vertical="center" wrapText="1"/>
    </xf>
    <xf numFmtId="0" fontId="159" fillId="0" borderId="2" xfId="107" applyFont="1" applyBorder="1" applyAlignment="1">
      <alignment vertical="center" wrapText="1"/>
    </xf>
    <xf numFmtId="0" fontId="107" fillId="0" borderId="0" xfId="122" applyFont="1"/>
    <xf numFmtId="0" fontId="12" fillId="27" borderId="1" xfId="107" applyFont="1" applyFill="1" applyBorder="1" applyAlignment="1">
      <alignment horizontal="center" vertical="center" wrapText="1"/>
    </xf>
    <xf numFmtId="0" fontId="1" fillId="0" borderId="1" xfId="107" applyFont="1" applyBorder="1"/>
    <xf numFmtId="0" fontId="163" fillId="0" borderId="0" xfId="0" applyFont="1"/>
    <xf numFmtId="0" fontId="164" fillId="0" borderId="0" xfId="107" applyFont="1"/>
    <xf numFmtId="0" fontId="149" fillId="27" borderId="0" xfId="107" applyFont="1" applyFill="1" applyAlignment="1">
      <alignment vertical="center" wrapText="1"/>
    </xf>
    <xf numFmtId="0" fontId="159" fillId="0" borderId="0" xfId="107" applyFont="1" applyAlignment="1">
      <alignment vertical="center" wrapText="1"/>
    </xf>
    <xf numFmtId="0" fontId="111" fillId="28" borderId="0" xfId="0" applyFont="1" applyFill="1" applyAlignment="1">
      <alignment horizontal="center" vertical="center"/>
    </xf>
    <xf numFmtId="0" fontId="75" fillId="0" borderId="21" xfId="160" applyFont="1" applyBorder="1" applyAlignment="1">
      <alignment horizontal="center" vertical="center" wrapText="1"/>
    </xf>
    <xf numFmtId="0" fontId="75" fillId="0" borderId="22" xfId="160" applyFont="1" applyBorder="1" applyAlignment="1">
      <alignment horizontal="center" vertical="center" wrapText="1"/>
    </xf>
    <xf numFmtId="0" fontId="75" fillId="0" borderId="23" xfId="160" applyFont="1" applyBorder="1" applyAlignment="1">
      <alignment horizontal="center" vertical="center" wrapText="1"/>
    </xf>
    <xf numFmtId="0" fontId="57" fillId="0" borderId="0" xfId="160" applyFont="1" applyAlignment="1">
      <alignment horizontal="left" vertical="center" wrapText="1"/>
    </xf>
    <xf numFmtId="0" fontId="54" fillId="0" borderId="0" xfId="160" applyFont="1" applyAlignment="1">
      <alignment vertical="center" wrapText="1"/>
    </xf>
    <xf numFmtId="0" fontId="54" fillId="0" borderId="19" xfId="160" applyFont="1" applyBorder="1" applyAlignment="1">
      <alignment horizontal="center" vertical="center" wrapText="1"/>
    </xf>
    <xf numFmtId="0" fontId="46" fillId="0" borderId="14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8" fillId="0" borderId="12" xfId="0" applyFont="1" applyBorder="1" applyAlignment="1">
      <alignment horizontal="left" vertical="center"/>
    </xf>
    <xf numFmtId="0" fontId="103" fillId="0" borderId="8" xfId="0" applyFont="1" applyBorder="1" applyAlignment="1">
      <alignment horizontal="left" vertical="center"/>
    </xf>
    <xf numFmtId="0" fontId="48" fillId="15" borderId="21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04" fillId="0" borderId="2" xfId="0" applyFont="1" applyBorder="1" applyAlignment="1">
      <alignment vertical="center"/>
    </xf>
    <xf numFmtId="0" fontId="46" fillId="0" borderId="14" xfId="0" applyFont="1" applyBorder="1" applyAlignment="1">
      <alignment horizontal="left" vertical="center" wrapText="1"/>
    </xf>
    <xf numFmtId="0" fontId="38" fillId="0" borderId="14" xfId="0" applyFont="1" applyBorder="1" applyAlignment="1">
      <alignment horizontal="left" vertical="center"/>
    </xf>
    <xf numFmtId="0" fontId="102" fillId="0" borderId="0" xfId="0" applyFont="1" applyAlignment="1">
      <alignment horizontal="left" vertical="center"/>
    </xf>
    <xf numFmtId="0" fontId="96" fillId="2" borderId="2" xfId="0" applyFont="1" applyFill="1" applyBorder="1" applyAlignment="1">
      <alignment horizontal="center" vertical="center"/>
    </xf>
    <xf numFmtId="0" fontId="96" fillId="2" borderId="1" xfId="0" applyFont="1" applyFill="1" applyBorder="1" applyAlignment="1">
      <alignment horizontal="center" vertical="center"/>
    </xf>
    <xf numFmtId="0" fontId="96" fillId="2" borderId="51" xfId="0" applyFont="1" applyFill="1" applyBorder="1" applyAlignment="1">
      <alignment horizontal="center" vertical="center"/>
    </xf>
    <xf numFmtId="0" fontId="96" fillId="2" borderId="47" xfId="0" applyFont="1" applyFill="1" applyBorder="1" applyAlignment="1">
      <alignment horizontal="center" vertical="center"/>
    </xf>
    <xf numFmtId="0" fontId="48" fillId="0" borderId="53" xfId="0" applyFont="1" applyBorder="1" applyAlignment="1">
      <alignment horizontal="center" vertical="center"/>
    </xf>
    <xf numFmtId="0" fontId="97" fillId="0" borderId="52" xfId="0" applyFont="1" applyBorder="1" applyAlignment="1">
      <alignment horizontal="center" vertical="center"/>
    </xf>
    <xf numFmtId="0" fontId="0" fillId="0" borderId="52" xfId="0" applyBorder="1" applyAlignment="1">
      <alignment vertical="center"/>
    </xf>
    <xf numFmtId="0" fontId="46" fillId="0" borderId="53" xfId="0" applyFont="1" applyBorder="1" applyAlignment="1">
      <alignment horizontal="left" vertical="center"/>
    </xf>
    <xf numFmtId="0" fontId="0" fillId="0" borderId="52" xfId="0" applyBorder="1" applyAlignment="1">
      <alignment horizontal="left" vertical="center"/>
    </xf>
    <xf numFmtId="0" fontId="46" fillId="0" borderId="12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9" fillId="11" borderId="31" xfId="45" applyFont="1" applyFill="1" applyBorder="1" applyAlignment="1">
      <alignment horizontal="left" vertical="center"/>
    </xf>
    <xf numFmtId="0" fontId="19" fillId="11" borderId="30" xfId="45" applyFont="1" applyFill="1" applyBorder="1" applyAlignment="1">
      <alignment horizontal="left" vertical="center"/>
    </xf>
    <xf numFmtId="0" fontId="19" fillId="11" borderId="32" xfId="45" applyFont="1" applyFill="1" applyBorder="1" applyAlignment="1">
      <alignment horizontal="left" vertical="center"/>
    </xf>
    <xf numFmtId="0" fontId="52" fillId="0" borderId="0" xfId="0" applyFont="1" applyAlignment="1">
      <alignment horizontal="left" vertical="top" wrapText="1"/>
    </xf>
    <xf numFmtId="0" fontId="40" fillId="11" borderId="35" xfId="45" applyFont="1" applyFill="1" applyBorder="1" applyAlignment="1">
      <alignment horizontal="left" vertical="center"/>
    </xf>
    <xf numFmtId="0" fontId="40" fillId="11" borderId="36" xfId="45" applyFont="1" applyFill="1" applyBorder="1" applyAlignment="1">
      <alignment horizontal="left" vertical="center"/>
    </xf>
    <xf numFmtId="0" fontId="10" fillId="2" borderId="50" xfId="0" applyFont="1" applyFill="1" applyBorder="1" applyAlignment="1">
      <alignment vertical="center"/>
    </xf>
    <xf numFmtId="0" fontId="10" fillId="2" borderId="51" xfId="0" applyFont="1" applyFill="1" applyBorder="1" applyAlignment="1">
      <alignment vertical="center"/>
    </xf>
    <xf numFmtId="0" fontId="153" fillId="0" borderId="0" xfId="107" applyFont="1" applyAlignment="1">
      <alignment horizontal="left" vertical="center" wrapText="1"/>
    </xf>
    <xf numFmtId="0" fontId="155" fillId="28" borderId="0" xfId="107" applyFont="1" applyFill="1" applyAlignment="1">
      <alignment vertical="center" wrapText="1"/>
    </xf>
    <xf numFmtId="0" fontId="149" fillId="27" borderId="0" xfId="107" applyFont="1" applyFill="1" applyAlignment="1">
      <alignment horizontal="left" vertical="center" wrapText="1"/>
    </xf>
    <xf numFmtId="0" fontId="150" fillId="0" borderId="1" xfId="107" applyFont="1" applyBorder="1" applyAlignment="1">
      <alignment horizontal="center" vertical="center" wrapText="1"/>
    </xf>
    <xf numFmtId="0" fontId="153" fillId="0" borderId="2" xfId="107" applyFont="1" applyBorder="1" applyAlignment="1">
      <alignment horizontal="left" vertical="center" wrapText="1"/>
    </xf>
    <xf numFmtId="0" fontId="149" fillId="27" borderId="0" xfId="107" applyFont="1" applyFill="1" applyAlignment="1">
      <alignment horizontal="left" vertical="center"/>
    </xf>
    <xf numFmtId="0" fontId="155" fillId="28" borderId="0" xfId="107" applyFont="1" applyFill="1" applyAlignment="1">
      <alignment horizontal="left" vertical="center" wrapText="1"/>
    </xf>
    <xf numFmtId="0" fontId="159" fillId="0" borderId="0" xfId="107" applyFont="1" applyAlignment="1">
      <alignment horizontal="left" vertical="center" wrapText="1"/>
    </xf>
    <xf numFmtId="0" fontId="155" fillId="28" borderId="0" xfId="107" applyFont="1" applyFill="1" applyAlignment="1">
      <alignment horizontal="left" vertical="center" wrapText="1" indent="1"/>
    </xf>
    <xf numFmtId="0" fontId="155" fillId="28" borderId="0" xfId="107" applyFont="1" applyFill="1" applyAlignment="1">
      <alignment horizontal="left" vertical="center"/>
    </xf>
    <xf numFmtId="0" fontId="159" fillId="0" borderId="2" xfId="107" applyFont="1" applyBorder="1" applyAlignment="1">
      <alignment horizontal="left" vertical="center" wrapText="1"/>
    </xf>
    <xf numFmtId="0" fontId="155" fillId="28" borderId="0" xfId="107" applyFont="1" applyFill="1" applyAlignment="1">
      <alignment horizontal="left" vertical="center" wrapText="1" indent="2"/>
    </xf>
    <xf numFmtId="0" fontId="162" fillId="28" borderId="0" xfId="107" applyFont="1" applyFill="1" applyAlignment="1">
      <alignment horizontal="left" vertical="center" wrapText="1"/>
    </xf>
    <xf numFmtId="0" fontId="149" fillId="27" borderId="1" xfId="107" applyFont="1" applyFill="1" applyBorder="1" applyAlignment="1">
      <alignment horizontal="left" vertical="center" wrapText="1"/>
    </xf>
    <xf numFmtId="0" fontId="115" fillId="0" borderId="0" xfId="0" applyFont="1" applyAlignment="1">
      <alignment horizontal="left" vertical="center" wrapText="1"/>
    </xf>
    <xf numFmtId="0" fontId="83" fillId="0" borderId="0" xfId="0" applyFont="1" applyAlignment="1">
      <alignment horizontal="left" vertical="center"/>
    </xf>
    <xf numFmtId="0" fontId="83" fillId="0" borderId="0" xfId="0" applyFont="1" applyAlignment="1">
      <alignment vertical="center" wrapText="1"/>
    </xf>
    <xf numFmtId="0" fontId="107" fillId="18" borderId="1" xfId="122" applyFont="1" applyFill="1" applyBorder="1" applyAlignment="1">
      <alignment horizontal="left"/>
    </xf>
    <xf numFmtId="0" fontId="83" fillId="0" borderId="2" xfId="0" applyFont="1" applyBorder="1" applyAlignment="1">
      <alignment horizontal="left" vertical="center"/>
    </xf>
    <xf numFmtId="0" fontId="90" fillId="0" borderId="2" xfId="0" applyFont="1" applyBorder="1" applyAlignment="1">
      <alignment horizontal="right"/>
    </xf>
    <xf numFmtId="0" fontId="90" fillId="0" borderId="0" xfId="0" applyFont="1" applyAlignment="1">
      <alignment horizontal="right"/>
    </xf>
    <xf numFmtId="0" fontId="86" fillId="0" borderId="0" xfId="0" applyFont="1" applyAlignment="1">
      <alignment horizontal="left"/>
    </xf>
    <xf numFmtId="0" fontId="51" fillId="0" borderId="0" xfId="0" applyFont="1" applyAlignment="1">
      <alignment horizontal="left"/>
    </xf>
    <xf numFmtId="0" fontId="47" fillId="0" borderId="0" xfId="0" applyFont="1"/>
    <xf numFmtId="0" fontId="45" fillId="0" borderId="0" xfId="122" applyFont="1" applyAlignment="1">
      <alignment vertical="center" wrapText="1"/>
    </xf>
    <xf numFmtId="0" fontId="83" fillId="0" borderId="0" xfId="0" applyFont="1" applyAlignment="1">
      <alignment vertical="center"/>
    </xf>
    <xf numFmtId="0" fontId="107" fillId="0" borderId="1" xfId="122" applyFont="1" applyBorder="1" applyAlignment="1">
      <alignment horizontal="left" wrapText="1"/>
    </xf>
    <xf numFmtId="0" fontId="83" fillId="8" borderId="0" xfId="0" applyFont="1" applyFill="1" applyAlignment="1">
      <alignment horizontal="left" wrapText="1"/>
    </xf>
    <xf numFmtId="0" fontId="117" fillId="0" borderId="2" xfId="122" applyFont="1" applyBorder="1" applyAlignment="1">
      <alignment horizontal="center" vertical="center" wrapText="1"/>
    </xf>
    <xf numFmtId="0" fontId="117" fillId="0" borderId="2" xfId="122" applyFont="1" applyBorder="1" applyAlignment="1">
      <alignment horizontal="center" vertical="top" wrapText="1"/>
    </xf>
    <xf numFmtId="0" fontId="11" fillId="8" borderId="2" xfId="45" applyFont="1" applyFill="1" applyBorder="1" applyAlignment="1">
      <alignment horizontal="center" vertical="center"/>
    </xf>
    <xf numFmtId="0" fontId="90" fillId="0" borderId="0" xfId="0" applyFont="1" applyAlignment="1">
      <alignment horizontal="left" vertical="center" wrapText="1"/>
    </xf>
    <xf numFmtId="0" fontId="0" fillId="0" borderId="0" xfId="0" applyFill="1"/>
  </cellXfs>
  <cellStyles count="337">
    <cellStyle name="1 indent" xfId="2" xr:uid="{00000000-0005-0000-0000-000000000000}"/>
    <cellStyle name="2 indents" xfId="3" xr:uid="{00000000-0005-0000-0000-000001000000}"/>
    <cellStyle name="3 indents" xfId="4" xr:uid="{00000000-0005-0000-0000-000002000000}"/>
    <cellStyle name="4 indents" xfId="5" xr:uid="{00000000-0005-0000-0000-000003000000}"/>
    <cellStyle name="5 indents" xfId="6" xr:uid="{00000000-0005-0000-0000-000004000000}"/>
    <cellStyle name="Accent5" xfId="236" xr:uid="{00000000-0005-0000-0000-000005000000}"/>
    <cellStyle name="Accent6" xfId="237" xr:uid="{00000000-0005-0000-0000-000006000000}"/>
    <cellStyle name="Celkem" xfId="7" xr:uid="{00000000-0005-0000-0000-000007000000}"/>
    <cellStyle name="Celkem 2" xfId="8" xr:uid="{00000000-0005-0000-0000-000008000000}"/>
    <cellStyle name="Comma0" xfId="9" xr:uid="{00000000-0005-0000-0000-000009000000}"/>
    <cellStyle name="Comma0 2" xfId="10" xr:uid="{00000000-0005-0000-0000-00000A000000}"/>
    <cellStyle name="Currency0" xfId="11" xr:uid="{00000000-0005-0000-0000-00000B000000}"/>
    <cellStyle name="Currency0 2" xfId="12" xr:uid="{00000000-0005-0000-0000-00000C000000}"/>
    <cellStyle name="Čiarka" xfId="159" builtinId="3"/>
    <cellStyle name="Čiarka 2" xfId="97" xr:uid="{00000000-0005-0000-0000-00000E000000}"/>
    <cellStyle name="Čiarka 2 2" xfId="127" xr:uid="{00000000-0005-0000-0000-00000F000000}"/>
    <cellStyle name="Čiarka 2 2 2" xfId="183" xr:uid="{00000000-0005-0000-0000-000010000000}"/>
    <cellStyle name="Čiarka 2 2 2 2" xfId="255" xr:uid="{00000000-0005-0000-0000-000011000000}"/>
    <cellStyle name="Čiarka 2 2 3" xfId="231" xr:uid="{00000000-0005-0000-0000-000012000000}"/>
    <cellStyle name="Čiarka 2 2 4" xfId="281" xr:uid="{00000000-0005-0000-0000-000013000000}"/>
    <cellStyle name="Čiarka 2 3" xfId="212" xr:uid="{00000000-0005-0000-0000-000014000000}"/>
    <cellStyle name="Čiarka 3" xfId="195" xr:uid="{00000000-0005-0000-0000-000015000000}"/>
    <cellStyle name="Čiarka 3 2" xfId="224" xr:uid="{00000000-0005-0000-0000-000016000000}"/>
    <cellStyle name="Čiarka 3 3" xfId="223" xr:uid="{00000000-0005-0000-0000-000017000000}"/>
    <cellStyle name="Čiarka 4" xfId="181" xr:uid="{00000000-0005-0000-0000-000018000000}"/>
    <cellStyle name="Čiarka 4 2" xfId="228" xr:uid="{00000000-0005-0000-0000-000019000000}"/>
    <cellStyle name="Čiarka 4 2 2" xfId="326" xr:uid="{00000000-0005-0000-0000-00001A000000}"/>
    <cellStyle name="Čiarka 5" xfId="200" xr:uid="{00000000-0005-0000-0000-00001B000000}"/>
    <cellStyle name="Čiarka 5 2" xfId="257" xr:uid="{00000000-0005-0000-0000-00001C000000}"/>
    <cellStyle name="Čiarka 6" xfId="268" xr:uid="{00000000-0005-0000-0000-00001D000000}"/>
    <cellStyle name="Čiarka 6 2" xfId="334" xr:uid="{00000000-0005-0000-0000-00001E000000}"/>
    <cellStyle name="Čiarka 7" xfId="208" xr:uid="{00000000-0005-0000-0000-00001F000000}"/>
    <cellStyle name="čiarky 2" xfId="98" xr:uid="{00000000-0005-0000-0000-000020000000}"/>
    <cellStyle name="čiarky 3" xfId="99" xr:uid="{00000000-0005-0000-0000-000021000000}"/>
    <cellStyle name="čiarky 3 2" xfId="100" xr:uid="{00000000-0005-0000-0000-000022000000}"/>
    <cellStyle name="čiarky 3 2 2" xfId="128" xr:uid="{00000000-0005-0000-0000-000023000000}"/>
    <cellStyle name="čiarky 3 2 2 2" xfId="184" xr:uid="{00000000-0005-0000-0000-000024000000}"/>
    <cellStyle name="čiarky 3 2 2 3" xfId="282" xr:uid="{00000000-0005-0000-0000-000025000000}"/>
    <cellStyle name="čiarky 3 2 3" xfId="172" xr:uid="{00000000-0005-0000-0000-000026000000}"/>
    <cellStyle name="čiarky 3 2 4" xfId="273" xr:uid="{00000000-0005-0000-0000-000027000000}"/>
    <cellStyle name="čiarky 3 3" xfId="101" xr:uid="{00000000-0005-0000-0000-000028000000}"/>
    <cellStyle name="čiarky 3 3 2" xfId="173" xr:uid="{00000000-0005-0000-0000-000029000000}"/>
    <cellStyle name="čiarky 3 3 3" xfId="274" xr:uid="{00000000-0005-0000-0000-00002A000000}"/>
    <cellStyle name="čiarky 3 4" xfId="171" xr:uid="{00000000-0005-0000-0000-00002B000000}"/>
    <cellStyle name="čiarky 3 5" xfId="272" xr:uid="{00000000-0005-0000-0000-00002C000000}"/>
    <cellStyle name="čiarky 4" xfId="102" xr:uid="{00000000-0005-0000-0000-00002D000000}"/>
    <cellStyle name="čiarky 4 2" xfId="103" xr:uid="{00000000-0005-0000-0000-00002E000000}"/>
    <cellStyle name="čiarky 4 2 2" xfId="129" xr:uid="{00000000-0005-0000-0000-00002F000000}"/>
    <cellStyle name="čiarky 4 2 2 2" xfId="185" xr:uid="{00000000-0005-0000-0000-000030000000}"/>
    <cellStyle name="čiarky 4 2 2 3" xfId="283" xr:uid="{00000000-0005-0000-0000-000031000000}"/>
    <cellStyle name="čiarky 4 2 3" xfId="175" xr:uid="{00000000-0005-0000-0000-000032000000}"/>
    <cellStyle name="čiarky 4 2 4" xfId="276" xr:uid="{00000000-0005-0000-0000-000033000000}"/>
    <cellStyle name="čiarky 4 3" xfId="130" xr:uid="{00000000-0005-0000-0000-000034000000}"/>
    <cellStyle name="čiarky 4 3 2" xfId="186" xr:uid="{00000000-0005-0000-0000-000035000000}"/>
    <cellStyle name="čiarky 4 3 3" xfId="284" xr:uid="{00000000-0005-0000-0000-000036000000}"/>
    <cellStyle name="čiarky 4 4" xfId="174" xr:uid="{00000000-0005-0000-0000-000037000000}"/>
    <cellStyle name="čiarky 4 5" xfId="275" xr:uid="{00000000-0005-0000-0000-000038000000}"/>
    <cellStyle name="Date" xfId="13" xr:uid="{00000000-0005-0000-0000-000039000000}"/>
    <cellStyle name="Date 2" xfId="14" xr:uid="{00000000-0005-0000-0000-00003A000000}"/>
    <cellStyle name="Date 3" xfId="15" xr:uid="{00000000-0005-0000-0000-00003B000000}"/>
    <cellStyle name="Datum" xfId="16" xr:uid="{00000000-0005-0000-0000-00003C000000}"/>
    <cellStyle name="Datum 2" xfId="17" xr:uid="{00000000-0005-0000-0000-00003D000000}"/>
    <cellStyle name="Euro" xfId="18" xr:uid="{00000000-0005-0000-0000-00003E000000}"/>
    <cellStyle name="Euro 2" xfId="19" xr:uid="{00000000-0005-0000-0000-00003F000000}"/>
    <cellStyle name="Excel Built-in Normal" xfId="131" xr:uid="{00000000-0005-0000-0000-000040000000}"/>
    <cellStyle name="Finanení0" xfId="20" xr:uid="{00000000-0005-0000-0000-000041000000}"/>
    <cellStyle name="Finanèní0" xfId="21" xr:uid="{00000000-0005-0000-0000-000042000000}"/>
    <cellStyle name="Finanení0 2" xfId="132" xr:uid="{00000000-0005-0000-0000-000043000000}"/>
    <cellStyle name="Finanení0 3" xfId="133" xr:uid="{00000000-0005-0000-0000-000044000000}"/>
    <cellStyle name="Finanení0 4" xfId="161" xr:uid="{00000000-0005-0000-0000-000045000000}"/>
    <cellStyle name="Fixed" xfId="22" xr:uid="{00000000-0005-0000-0000-000046000000}"/>
    <cellStyle name="Fixed (0)" xfId="23" xr:uid="{00000000-0005-0000-0000-000047000000}"/>
    <cellStyle name="Fixed (1)" xfId="24" xr:uid="{00000000-0005-0000-0000-000048000000}"/>
    <cellStyle name="Fixed (2)" xfId="25" xr:uid="{00000000-0005-0000-0000-000049000000}"/>
    <cellStyle name="Fixed 2" xfId="26" xr:uid="{00000000-0005-0000-0000-00004A000000}"/>
    <cellStyle name="Fixed 3" xfId="27" xr:uid="{00000000-0005-0000-0000-00004B000000}"/>
    <cellStyle name="Fixed 4" xfId="28" xr:uid="{00000000-0005-0000-0000-00004C000000}"/>
    <cellStyle name="Heading 1" xfId="29" xr:uid="{00000000-0005-0000-0000-00004D000000}"/>
    <cellStyle name="Heading 1 2" xfId="30" xr:uid="{00000000-0005-0000-0000-00004E000000}"/>
    <cellStyle name="Heading 2" xfId="31" xr:uid="{00000000-0005-0000-0000-00004F000000}"/>
    <cellStyle name="Heading 2 2" xfId="32" xr:uid="{00000000-0005-0000-0000-000050000000}"/>
    <cellStyle name="Hipervínculo_IIF" xfId="33" xr:uid="{00000000-0005-0000-0000-000051000000}"/>
    <cellStyle name="Hypertextové prepojenie" xfId="202" builtinId="8"/>
    <cellStyle name="Hypertextové prepojenie 2" xfId="238" xr:uid="{00000000-0005-0000-0000-000053000000}"/>
    <cellStyle name="Hypertextové prepojenie 3" xfId="243" xr:uid="{00000000-0005-0000-0000-000054000000}"/>
    <cellStyle name="Hypertextové prepojenie 4" xfId="205" xr:uid="{00000000-0005-0000-0000-000055000000}"/>
    <cellStyle name="imf-one decimal" xfId="34" xr:uid="{00000000-0005-0000-0000-000056000000}"/>
    <cellStyle name="imf-zero decimal" xfId="35" xr:uid="{00000000-0005-0000-0000-000057000000}"/>
    <cellStyle name="Kontrolná bunka 2" xfId="182" xr:uid="{00000000-0005-0000-0000-000058000000}"/>
    <cellStyle name="Kontrolná bunka 2 2" xfId="235" xr:uid="{00000000-0005-0000-0000-000059000000}"/>
    <cellStyle name="měny_DEFLÁTORY  3q 1998" xfId="104" xr:uid="{00000000-0005-0000-0000-00005A000000}"/>
    <cellStyle name="Millares [0]_BALPROGRAMA2001R" xfId="36" xr:uid="{00000000-0005-0000-0000-00005B000000}"/>
    <cellStyle name="Millares_BALPROGRAMA2001R" xfId="37" xr:uid="{00000000-0005-0000-0000-00005C000000}"/>
    <cellStyle name="Mina0" xfId="38" xr:uid="{00000000-0005-0000-0000-00005D000000}"/>
    <cellStyle name="Mìna0" xfId="39" xr:uid="{00000000-0005-0000-0000-00005E000000}"/>
    <cellStyle name="Mina0 2" xfId="134" xr:uid="{00000000-0005-0000-0000-00005F000000}"/>
    <cellStyle name="Mina0 3" xfId="135" xr:uid="{00000000-0005-0000-0000-000060000000}"/>
    <cellStyle name="Mina0 4" xfId="162" xr:uid="{00000000-0005-0000-0000-000061000000}"/>
    <cellStyle name="Moneda [0]_BALPROGRAMA2001R" xfId="40" xr:uid="{00000000-0005-0000-0000-000062000000}"/>
    <cellStyle name="Moneda_BALPROGRAMA2001R" xfId="41" xr:uid="{00000000-0005-0000-0000-000063000000}"/>
    <cellStyle name="Nadpis 1 2" xfId="233" xr:uid="{00000000-0005-0000-0000-000064000000}"/>
    <cellStyle name="Navadno_Slo" xfId="42" xr:uid="{00000000-0005-0000-0000-000065000000}"/>
    <cellStyle name="Nedefinován" xfId="43" xr:uid="{00000000-0005-0000-0000-000066000000}"/>
    <cellStyle name="Nedefinován 2" xfId="44" xr:uid="{00000000-0005-0000-0000-000067000000}"/>
    <cellStyle name="Normal 11" xfId="105" xr:uid="{00000000-0005-0000-0000-000068000000}"/>
    <cellStyle name="Normal 2" xfId="165" xr:uid="{00000000-0005-0000-0000-000069000000}"/>
    <cellStyle name="Normal 3" xfId="136" xr:uid="{00000000-0005-0000-0000-00006A000000}"/>
    <cellStyle name="Normal 45" xfId="163" xr:uid="{00000000-0005-0000-0000-00006B000000}"/>
    <cellStyle name="Normal 45 2" xfId="192" xr:uid="{00000000-0005-0000-0000-00006C000000}"/>
    <cellStyle name="Normal 45 2 2" xfId="265" xr:uid="{00000000-0005-0000-0000-00006D000000}"/>
    <cellStyle name="Normal 45 2 2 2" xfId="332" xr:uid="{00000000-0005-0000-0000-00006E000000}"/>
    <cellStyle name="Normal 45 2 3" xfId="317" xr:uid="{00000000-0005-0000-0000-00006F000000}"/>
    <cellStyle name="Normal 45 3" xfId="197" xr:uid="{00000000-0005-0000-0000-000070000000}"/>
    <cellStyle name="Normal 45 3 2" xfId="318" xr:uid="{00000000-0005-0000-0000-000071000000}"/>
    <cellStyle name="Normal 45 4" xfId="251" xr:uid="{00000000-0005-0000-0000-000072000000}"/>
    <cellStyle name="Normal 45 4 2" xfId="329" xr:uid="{00000000-0005-0000-0000-000073000000}"/>
    <cellStyle name="Normal 45 5" xfId="302" xr:uid="{00000000-0005-0000-0000-000074000000}"/>
    <cellStyle name="Normal 8" xfId="106" xr:uid="{00000000-0005-0000-0000-000075000000}"/>
    <cellStyle name="Normal_Svkfis" xfId="190" xr:uid="{00000000-0005-0000-0000-000076000000}"/>
    <cellStyle name="Normálna" xfId="0" builtinId="0"/>
    <cellStyle name="Normálna 11" xfId="107" xr:uid="{00000000-0005-0000-0000-000078000000}"/>
    <cellStyle name="Normálna 11 2" xfId="193" xr:uid="{00000000-0005-0000-0000-000079000000}"/>
    <cellStyle name="Normálna 11 5" xfId="45" xr:uid="{00000000-0005-0000-0000-00007A000000}"/>
    <cellStyle name="Normálna 2" xfId="1" xr:uid="{00000000-0005-0000-0000-00007B000000}"/>
    <cellStyle name="Normálna 2 2" xfId="108" xr:uid="{00000000-0005-0000-0000-00007C000000}"/>
    <cellStyle name="Normálna 2 2 2" xfId="46" xr:uid="{00000000-0005-0000-0000-00007D000000}"/>
    <cellStyle name="Normálna 2 3" xfId="109" xr:uid="{00000000-0005-0000-0000-00007E000000}"/>
    <cellStyle name="Normálna 2 4" xfId="149" xr:uid="{00000000-0005-0000-0000-00007F000000}"/>
    <cellStyle name="Normálna 2 4 2" xfId="259" xr:uid="{00000000-0005-0000-0000-000080000000}"/>
    <cellStyle name="Normálna 2 5" xfId="166" xr:uid="{00000000-0005-0000-0000-000081000000}"/>
    <cellStyle name="Normálna 2 5 2" xfId="303" xr:uid="{00000000-0005-0000-0000-000082000000}"/>
    <cellStyle name="Normálna 2 6" xfId="169" xr:uid="{00000000-0005-0000-0000-000083000000}"/>
    <cellStyle name="Normálna 2 6 2" xfId="306" xr:uid="{00000000-0005-0000-0000-000084000000}"/>
    <cellStyle name="Normálna 2 7" xfId="239" xr:uid="{00000000-0005-0000-0000-000085000000}"/>
    <cellStyle name="Normálna 2 8" xfId="336" xr:uid="{BB9C5170-ADB5-4294-AA72-5807DBB07069}"/>
    <cellStyle name="Normálna 3" xfId="47" xr:uid="{00000000-0005-0000-0000-000086000000}"/>
    <cellStyle name="Normálna 3 2" xfId="187" xr:uid="{00000000-0005-0000-0000-000087000000}"/>
    <cellStyle name="Normálna 3 2 2" xfId="264" xr:uid="{00000000-0005-0000-0000-000088000000}"/>
    <cellStyle name="Normálna 4" xfId="48" xr:uid="{00000000-0005-0000-0000-000089000000}"/>
    <cellStyle name="Normálna 4 2" xfId="164" xr:uid="{00000000-0005-0000-0000-00008A000000}"/>
    <cellStyle name="Normálna 4 2 2" xfId="241" xr:uid="{00000000-0005-0000-0000-00008B000000}"/>
    <cellStyle name="Normálna 4 3" xfId="240" xr:uid="{00000000-0005-0000-0000-00008C000000}"/>
    <cellStyle name="Normálna 5" xfId="49" xr:uid="{00000000-0005-0000-0000-00008D000000}"/>
    <cellStyle name="Normálna 5 2" xfId="191" xr:uid="{00000000-0005-0000-0000-00008E000000}"/>
    <cellStyle name="Normálna 6" xfId="141" xr:uid="{00000000-0005-0000-0000-00008F000000}"/>
    <cellStyle name="Normálna 6 2" xfId="206" xr:uid="{00000000-0005-0000-0000-000090000000}"/>
    <cellStyle name="Normálna 6 3" xfId="286" xr:uid="{00000000-0005-0000-0000-000091000000}"/>
    <cellStyle name="Normálna 7" xfId="160" xr:uid="{00000000-0005-0000-0000-000092000000}"/>
    <cellStyle name="Normálna 7 2" xfId="194" xr:uid="{00000000-0005-0000-0000-000093000000}"/>
    <cellStyle name="Normálna 7 3" xfId="301" xr:uid="{00000000-0005-0000-0000-000094000000}"/>
    <cellStyle name="normálne 10" xfId="110" xr:uid="{00000000-0005-0000-0000-000095000000}"/>
    <cellStyle name="normálne 10 2" xfId="263" xr:uid="{00000000-0005-0000-0000-000096000000}"/>
    <cellStyle name="Normálne 10 3" xfId="250" xr:uid="{00000000-0005-0000-0000-000097000000}"/>
    <cellStyle name="Normálne 11" xfId="168" xr:uid="{00000000-0005-0000-0000-000098000000}"/>
    <cellStyle name="Normálne 11 2" xfId="260" xr:uid="{00000000-0005-0000-0000-000099000000}"/>
    <cellStyle name="Normálne 11 3" xfId="305" xr:uid="{00000000-0005-0000-0000-00009A000000}"/>
    <cellStyle name="Normálne 12" xfId="196" xr:uid="{00000000-0005-0000-0000-00009B000000}"/>
    <cellStyle name="Normálne 12 2" xfId="267" xr:uid="{00000000-0005-0000-0000-00009C000000}"/>
    <cellStyle name="Normálne 12 2 2" xfId="333" xr:uid="{00000000-0005-0000-0000-00009D000000}"/>
    <cellStyle name="normálne 13" xfId="111" xr:uid="{00000000-0005-0000-0000-00009E000000}"/>
    <cellStyle name="normálne 13 2" xfId="176" xr:uid="{00000000-0005-0000-0000-00009F000000}"/>
    <cellStyle name="normálne 13 2 2" xfId="310" xr:uid="{00000000-0005-0000-0000-0000A0000000}"/>
    <cellStyle name="normálne 13 3" xfId="277" xr:uid="{00000000-0005-0000-0000-0000A1000000}"/>
    <cellStyle name="Normálne 14" xfId="199" xr:uid="{00000000-0005-0000-0000-0000A2000000}"/>
    <cellStyle name="Normálne 14 2" xfId="210" xr:uid="{00000000-0005-0000-0000-0000A3000000}"/>
    <cellStyle name="Normálne 14 2 2" xfId="214" xr:uid="{00000000-0005-0000-0000-0000A4000000}"/>
    <cellStyle name="Normálne 14 2 2 2" xfId="323" xr:uid="{00000000-0005-0000-0000-0000A5000000}"/>
    <cellStyle name="Normálne 14 2 3" xfId="322" xr:uid="{00000000-0005-0000-0000-0000A6000000}"/>
    <cellStyle name="Normálne 14 3" xfId="213" xr:uid="{00000000-0005-0000-0000-0000A7000000}"/>
    <cellStyle name="Normálne 14 4" xfId="209" xr:uid="{00000000-0005-0000-0000-0000A8000000}"/>
    <cellStyle name="Normálne 14 4 2" xfId="321" xr:uid="{00000000-0005-0000-0000-0000A9000000}"/>
    <cellStyle name="Normálne 15" xfId="201" xr:uid="{00000000-0005-0000-0000-0000AA000000}"/>
    <cellStyle name="Normálne 15 2" xfId="319" xr:uid="{00000000-0005-0000-0000-0000AB000000}"/>
    <cellStyle name="Normálne 16" xfId="203" xr:uid="{00000000-0005-0000-0000-0000AC000000}"/>
    <cellStyle name="normálne 2" xfId="50" xr:uid="{00000000-0005-0000-0000-0000AD000000}"/>
    <cellStyle name="normálne 2 2" xfId="51" xr:uid="{00000000-0005-0000-0000-0000AE000000}"/>
    <cellStyle name="Normálne 2 2 2" xfId="215" xr:uid="{00000000-0005-0000-0000-0000AF000000}"/>
    <cellStyle name="normálne 2 2 3" xfId="270" xr:uid="{00000000-0005-0000-0000-0000B0000000}"/>
    <cellStyle name="normálne 2 2 4" xfId="330" xr:uid="{00000000-0005-0000-0000-0000B1000000}"/>
    <cellStyle name="normálne 2 3" xfId="52" xr:uid="{00000000-0005-0000-0000-0000B2000000}"/>
    <cellStyle name="Normálne 2 3 2" xfId="229" xr:uid="{00000000-0005-0000-0000-0000B3000000}"/>
    <cellStyle name="normálne 2 4" xfId="177" xr:uid="{00000000-0005-0000-0000-0000B4000000}"/>
    <cellStyle name="Normálne 2 4 2" xfId="246" xr:uid="{00000000-0005-0000-0000-0000B5000000}"/>
    <cellStyle name="normálne 2 4 3" xfId="311" xr:uid="{00000000-0005-0000-0000-0000B6000000}"/>
    <cellStyle name="normálne 2 4 4" xfId="269" xr:uid="{00000000-0005-0000-0000-0000B7000000}"/>
    <cellStyle name="Normálne 2 5" xfId="204" xr:uid="{00000000-0005-0000-0000-0000B8000000}"/>
    <cellStyle name="normálne 2 50" xfId="112" xr:uid="{00000000-0005-0000-0000-0000B9000000}"/>
    <cellStyle name="normálne 2 50 2" xfId="278" xr:uid="{00000000-0005-0000-0000-0000BA000000}"/>
    <cellStyle name="normálne 3" xfId="53" xr:uid="{00000000-0005-0000-0000-0000BB000000}"/>
    <cellStyle name="normálne 3 2" xfId="54" xr:uid="{00000000-0005-0000-0000-0000BC000000}"/>
    <cellStyle name="Normálne 3 2 2" xfId="221" xr:uid="{00000000-0005-0000-0000-0000BD000000}"/>
    <cellStyle name="normálne 3 3" xfId="170" xr:uid="{00000000-0005-0000-0000-0000BE000000}"/>
    <cellStyle name="Normálne 3 3 2" xfId="254" xr:uid="{00000000-0005-0000-0000-0000BF000000}"/>
    <cellStyle name="Normálne 3 3 3" xfId="230" xr:uid="{00000000-0005-0000-0000-0000C0000000}"/>
    <cellStyle name="Normálne 3 4" xfId="248" xr:uid="{00000000-0005-0000-0000-0000C1000000}"/>
    <cellStyle name="normálne 4" xfId="55" xr:uid="{00000000-0005-0000-0000-0000C2000000}"/>
    <cellStyle name="normálne 4 2" xfId="56" xr:uid="{00000000-0005-0000-0000-0000C3000000}"/>
    <cellStyle name="Normálne 4 2 2" xfId="253" xr:uid="{00000000-0005-0000-0000-0000C4000000}"/>
    <cellStyle name="normálne 4 3" xfId="178" xr:uid="{00000000-0005-0000-0000-0000C5000000}"/>
    <cellStyle name="normálne 4 3 2" xfId="258" xr:uid="{00000000-0005-0000-0000-0000C6000000}"/>
    <cellStyle name="Normálne 4 4" xfId="217" xr:uid="{00000000-0005-0000-0000-0000C7000000}"/>
    <cellStyle name="normálne 5" xfId="113" xr:uid="{00000000-0005-0000-0000-0000C8000000}"/>
    <cellStyle name="normálne 5 2" xfId="114" xr:uid="{00000000-0005-0000-0000-0000C9000000}"/>
    <cellStyle name="normálne 5 2 2" xfId="137" xr:uid="{00000000-0005-0000-0000-0000CA000000}"/>
    <cellStyle name="normálne 5 3" xfId="115" xr:uid="{00000000-0005-0000-0000-0000CB000000}"/>
    <cellStyle name="Normálne 5 4" xfId="218" xr:uid="{00000000-0005-0000-0000-0000CC000000}"/>
    <cellStyle name="normálne 5_19_NPC_2012_2014_eu_cof" xfId="116" xr:uid="{00000000-0005-0000-0000-0000CD000000}"/>
    <cellStyle name="Normálne 50 2" xfId="225" xr:uid="{00000000-0005-0000-0000-0000CE000000}"/>
    <cellStyle name="normálne 6" xfId="117" xr:uid="{00000000-0005-0000-0000-0000CF000000}"/>
    <cellStyle name="normálne 6 2" xfId="138" xr:uid="{00000000-0005-0000-0000-0000D0000000}"/>
    <cellStyle name="Normálne 6 2 2" xfId="262" xr:uid="{00000000-0005-0000-0000-0000D1000000}"/>
    <cellStyle name="Normálne 6 2 2 2" xfId="331" xr:uid="{00000000-0005-0000-0000-0000D2000000}"/>
    <cellStyle name="Normálne 6 3" xfId="226" xr:uid="{00000000-0005-0000-0000-0000D3000000}"/>
    <cellStyle name="Normálne 6 3 2" xfId="324" xr:uid="{00000000-0005-0000-0000-0000D4000000}"/>
    <cellStyle name="normálne 7" xfId="118" xr:uid="{00000000-0005-0000-0000-0000D5000000}"/>
    <cellStyle name="normálne 7 10" xfId="119" xr:uid="{00000000-0005-0000-0000-0000D6000000}"/>
    <cellStyle name="normálne 7 10 2" xfId="179" xr:uid="{00000000-0005-0000-0000-0000D7000000}"/>
    <cellStyle name="normálne 7 10 2 2" xfId="312" xr:uid="{00000000-0005-0000-0000-0000D8000000}"/>
    <cellStyle name="normálne 7 10 3" xfId="279" xr:uid="{00000000-0005-0000-0000-0000D9000000}"/>
    <cellStyle name="Normálne 7 2" xfId="227" xr:uid="{00000000-0005-0000-0000-0000DA000000}"/>
    <cellStyle name="normálne 7 2 2" xfId="120" xr:uid="{00000000-0005-0000-0000-0000DB000000}"/>
    <cellStyle name="normálne 7 2 2 2" xfId="180" xr:uid="{00000000-0005-0000-0000-0000DC000000}"/>
    <cellStyle name="normálne 7 2 2 2 2" xfId="313" xr:uid="{00000000-0005-0000-0000-0000DD000000}"/>
    <cellStyle name="normálne 7 2 2 3" xfId="280" xr:uid="{00000000-0005-0000-0000-0000DE000000}"/>
    <cellStyle name="Normálne 7 2 3" xfId="325" xr:uid="{00000000-0005-0000-0000-0000DF000000}"/>
    <cellStyle name="Normálne 7 2 4" xfId="335" xr:uid="{00000000-0005-0000-0000-0000E0000000}"/>
    <cellStyle name="normálne 8" xfId="121" xr:uid="{00000000-0005-0000-0000-0000E1000000}"/>
    <cellStyle name="normálne 8 2" xfId="139" xr:uid="{00000000-0005-0000-0000-0000E2000000}"/>
    <cellStyle name="Normálne 8 3" xfId="247" xr:uid="{00000000-0005-0000-0000-0000E3000000}"/>
    <cellStyle name="Normálne 8 3 2" xfId="327" xr:uid="{00000000-0005-0000-0000-0000E4000000}"/>
    <cellStyle name="Normálne 9" xfId="167" xr:uid="{00000000-0005-0000-0000-0000E5000000}"/>
    <cellStyle name="Normálne 9 2" xfId="256" xr:uid="{00000000-0005-0000-0000-0000E6000000}"/>
    <cellStyle name="Normálne 9 3" xfId="249" xr:uid="{00000000-0005-0000-0000-0000E7000000}"/>
    <cellStyle name="Normálne 9 3 2" xfId="328" xr:uid="{00000000-0005-0000-0000-0000E8000000}"/>
    <cellStyle name="Normálne 9 4" xfId="304" xr:uid="{00000000-0005-0000-0000-0000E9000000}"/>
    <cellStyle name="normálne 9_Tabulky IFP_casove rady-request_20111102_" xfId="266" xr:uid="{00000000-0005-0000-0000-0000EA000000}"/>
    <cellStyle name="normálne_annex tab 2,3,5" xfId="122" xr:uid="{00000000-0005-0000-0000-0000EB000000}"/>
    <cellStyle name="normální_15.6.07 východ.+rozpočet 08-10" xfId="123" xr:uid="{00000000-0005-0000-0000-0000EC000000}"/>
    <cellStyle name="Normßl - Style1" xfId="57" xr:uid="{00000000-0005-0000-0000-0000ED000000}"/>
    <cellStyle name="Normßl - Style1 2" xfId="58" xr:uid="{00000000-0005-0000-0000-0000EE000000}"/>
    <cellStyle name="Normßl - Style1 2 2" xfId="188" xr:uid="{00000000-0005-0000-0000-0000EF000000}"/>
    <cellStyle name="Percentá" xfId="198" builtinId="5"/>
    <cellStyle name="percentá 16" xfId="126" xr:uid="{00000000-0005-0000-0000-0000F1000000}"/>
    <cellStyle name="percentá 2" xfId="124" xr:uid="{00000000-0005-0000-0000-0000F2000000}"/>
    <cellStyle name="percentá 2 10" xfId="207" xr:uid="{00000000-0005-0000-0000-0000F3000000}"/>
    <cellStyle name="Percentá 2 2" xfId="216" xr:uid="{00000000-0005-0000-0000-0000F4000000}"/>
    <cellStyle name="Percentá 2 3" xfId="220" xr:uid="{00000000-0005-0000-0000-0000F5000000}"/>
    <cellStyle name="Percentá 2 4" xfId="232" xr:uid="{00000000-0005-0000-0000-0000F6000000}"/>
    <cellStyle name="Percentá 2 5" xfId="244" xr:uid="{00000000-0005-0000-0000-0000F7000000}"/>
    <cellStyle name="Percentá 2 6" xfId="245" xr:uid="{00000000-0005-0000-0000-0000F8000000}"/>
    <cellStyle name="Percentá 3" xfId="157" xr:uid="{00000000-0005-0000-0000-0000F9000000}"/>
    <cellStyle name="Percentá 3 2" xfId="222" xr:uid="{00000000-0005-0000-0000-0000FA000000}"/>
    <cellStyle name="Percentá 3 3" xfId="219" xr:uid="{00000000-0005-0000-0000-0000FB000000}"/>
    <cellStyle name="Percentá 4" xfId="158" xr:uid="{00000000-0005-0000-0000-0000FC000000}"/>
    <cellStyle name="Percentá 4 2" xfId="252" xr:uid="{00000000-0005-0000-0000-0000FD000000}"/>
    <cellStyle name="Percentá 5" xfId="261" xr:uid="{00000000-0005-0000-0000-0000FE000000}"/>
    <cellStyle name="Percentá 6" xfId="211" xr:uid="{00000000-0005-0000-0000-0000FF000000}"/>
    <cellStyle name="percentage difference" xfId="59" xr:uid="{00000000-0005-0000-0000-000000010000}"/>
    <cellStyle name="percentage difference 2" xfId="60" xr:uid="{00000000-0005-0000-0000-000001010000}"/>
    <cellStyle name="percentage difference one decimal" xfId="61" xr:uid="{00000000-0005-0000-0000-000002010000}"/>
    <cellStyle name="percentage difference zero decimal" xfId="62" xr:uid="{00000000-0005-0000-0000-000003010000}"/>
    <cellStyle name="Pevný" xfId="63" xr:uid="{00000000-0005-0000-0000-000004010000}"/>
    <cellStyle name="Použité hypertextové prepojenie 2" xfId="242" xr:uid="{00000000-0005-0000-0000-000005010000}"/>
    <cellStyle name="SAPBEXHLevel2" xfId="64" xr:uid="{00000000-0005-0000-0000-000006010000}"/>
    <cellStyle name="SAPBEXHLevel2 2" xfId="65" xr:uid="{00000000-0005-0000-0000-000007010000}"/>
    <cellStyle name="SAPBEXHLevel2 2 2" xfId="151" xr:uid="{00000000-0005-0000-0000-000008010000}"/>
    <cellStyle name="SAPBEXHLevel2 2 2 2" xfId="295" xr:uid="{00000000-0005-0000-0000-000009010000}"/>
    <cellStyle name="SAPBEXHLevel2 2 2 3" xfId="307" xr:uid="{00000000-0005-0000-0000-00000A010000}"/>
    <cellStyle name="SAPBEXHLevel2 2 3" xfId="147" xr:uid="{00000000-0005-0000-0000-00000B010000}"/>
    <cellStyle name="SAPBEXHLevel2 2 3 2" xfId="292" xr:uid="{00000000-0005-0000-0000-00000C010000}"/>
    <cellStyle name="SAPBEXHLevel2 3" xfId="66" xr:uid="{00000000-0005-0000-0000-00000D010000}"/>
    <cellStyle name="SAPBEXHLevel2 3 2" xfId="152" xr:uid="{00000000-0005-0000-0000-00000E010000}"/>
    <cellStyle name="SAPBEXHLevel2 3 2 2" xfId="296" xr:uid="{00000000-0005-0000-0000-00000F010000}"/>
    <cellStyle name="SAPBEXHLevel2 3 2 3" xfId="309" xr:uid="{00000000-0005-0000-0000-000010010000}"/>
    <cellStyle name="SAPBEXHLevel2 3 3" xfId="146" xr:uid="{00000000-0005-0000-0000-000011010000}"/>
    <cellStyle name="SAPBEXHLevel2 3 3 2" xfId="291" xr:uid="{00000000-0005-0000-0000-000012010000}"/>
    <cellStyle name="SAPBEXHLevel2 4" xfId="150" xr:uid="{00000000-0005-0000-0000-000013010000}"/>
    <cellStyle name="SAPBEXHLevel2 4 2" xfId="294" xr:uid="{00000000-0005-0000-0000-000014010000}"/>
    <cellStyle name="SAPBEXHLevel2 4 3" xfId="315" xr:uid="{00000000-0005-0000-0000-000015010000}"/>
    <cellStyle name="SAPBEXHLevel2 5" xfId="148" xr:uid="{00000000-0005-0000-0000-000016010000}"/>
    <cellStyle name="SAPBEXHLevel2 5 2" xfId="293" xr:uid="{00000000-0005-0000-0000-000017010000}"/>
    <cellStyle name="SAPBEXHLevel3" xfId="67" xr:uid="{00000000-0005-0000-0000-000018010000}"/>
    <cellStyle name="SAPBEXHLevel3 2" xfId="68" xr:uid="{00000000-0005-0000-0000-000019010000}"/>
    <cellStyle name="SAPBEXHLevel3 2 2" xfId="154" xr:uid="{00000000-0005-0000-0000-00001A010000}"/>
    <cellStyle name="SAPBEXHLevel3 2 2 2" xfId="298" xr:uid="{00000000-0005-0000-0000-00001B010000}"/>
    <cellStyle name="SAPBEXHLevel3 2 2 3" xfId="314" xr:uid="{00000000-0005-0000-0000-00001C010000}"/>
    <cellStyle name="SAPBEXHLevel3 2 3" xfId="144" xr:uid="{00000000-0005-0000-0000-00001D010000}"/>
    <cellStyle name="SAPBEXHLevel3 2 3 2" xfId="289" xr:uid="{00000000-0005-0000-0000-00001E010000}"/>
    <cellStyle name="SAPBEXHLevel3 3" xfId="69" xr:uid="{00000000-0005-0000-0000-00001F010000}"/>
    <cellStyle name="SAPBEXHLevel3 3 2" xfId="155" xr:uid="{00000000-0005-0000-0000-000020010000}"/>
    <cellStyle name="SAPBEXHLevel3 3 2 2" xfId="299" xr:uid="{00000000-0005-0000-0000-000021010000}"/>
    <cellStyle name="SAPBEXHLevel3 3 2 3" xfId="271" xr:uid="{00000000-0005-0000-0000-000022010000}"/>
    <cellStyle name="SAPBEXHLevel3 3 3" xfId="143" xr:uid="{00000000-0005-0000-0000-000023010000}"/>
    <cellStyle name="SAPBEXHLevel3 3 3 2" xfId="288" xr:uid="{00000000-0005-0000-0000-000024010000}"/>
    <cellStyle name="SAPBEXHLevel3 4" xfId="153" xr:uid="{00000000-0005-0000-0000-000025010000}"/>
    <cellStyle name="SAPBEXHLevel3 4 2" xfId="297" xr:uid="{00000000-0005-0000-0000-000026010000}"/>
    <cellStyle name="SAPBEXHLevel3 4 3" xfId="308" xr:uid="{00000000-0005-0000-0000-000027010000}"/>
    <cellStyle name="SAPBEXHLevel3 5" xfId="145" xr:uid="{00000000-0005-0000-0000-000028010000}"/>
    <cellStyle name="SAPBEXHLevel3 5 2" xfId="290" xr:uid="{00000000-0005-0000-0000-000029010000}"/>
    <cellStyle name="SAPBEXstdData" xfId="70" xr:uid="{00000000-0005-0000-0000-00002A010000}"/>
    <cellStyle name="SAPBEXstdData 2" xfId="156" xr:uid="{00000000-0005-0000-0000-00002B010000}"/>
    <cellStyle name="SAPBEXstdData 2 2" xfId="300" xr:uid="{00000000-0005-0000-0000-00002C010000}"/>
    <cellStyle name="SAPBEXstdData 2 3" xfId="320" xr:uid="{00000000-0005-0000-0000-00002D010000}"/>
    <cellStyle name="SAPBEXstdData 3" xfId="142" xr:uid="{00000000-0005-0000-0000-00002E010000}"/>
    <cellStyle name="SAPBEXstdData 3 2" xfId="287" xr:uid="{00000000-0005-0000-0000-00002F010000}"/>
    <cellStyle name="SAPBEXstdItem 3" xfId="140" xr:uid="{00000000-0005-0000-0000-000030010000}"/>
    <cellStyle name="SAPBEXstdItem 3 2" xfId="189" xr:uid="{00000000-0005-0000-0000-000031010000}"/>
    <cellStyle name="SAPBEXstdItem 3 2 2" xfId="316" xr:uid="{00000000-0005-0000-0000-000032010000}"/>
    <cellStyle name="SAPBEXstdItem 3 3" xfId="285" xr:uid="{00000000-0005-0000-0000-000033010000}"/>
    <cellStyle name="Standard 2" xfId="71" xr:uid="{00000000-0005-0000-0000-000034010000}"/>
    <cellStyle name="Text" xfId="72" xr:uid="{00000000-0005-0000-0000-000035010000}"/>
    <cellStyle name="Text 2" xfId="73" xr:uid="{00000000-0005-0000-0000-000036010000}"/>
    <cellStyle name="Text 3" xfId="74" xr:uid="{00000000-0005-0000-0000-000037010000}"/>
    <cellStyle name="Total" xfId="125" xr:uid="{00000000-0005-0000-0000-000038010000}"/>
    <cellStyle name="Total 2" xfId="75" xr:uid="{00000000-0005-0000-0000-000039010000}"/>
    <cellStyle name="Total 3" xfId="76" xr:uid="{00000000-0005-0000-0000-00003A010000}"/>
    <cellStyle name="Záhlaví 1" xfId="77" xr:uid="{00000000-0005-0000-0000-00003B010000}"/>
    <cellStyle name="Záhlaví 1 2" xfId="78" xr:uid="{00000000-0005-0000-0000-00003C010000}"/>
    <cellStyle name="Záhlaví 2" xfId="79" xr:uid="{00000000-0005-0000-0000-00003D010000}"/>
    <cellStyle name="Záhlaví 2 2" xfId="80" xr:uid="{00000000-0005-0000-0000-00003E010000}"/>
    <cellStyle name="zero" xfId="81" xr:uid="{00000000-0005-0000-0000-00003F010000}"/>
    <cellStyle name="Zlá 2" xfId="234" xr:uid="{00000000-0005-0000-0000-000040010000}"/>
    <cellStyle name="ДАТА" xfId="82" xr:uid="{00000000-0005-0000-0000-000041010000}"/>
    <cellStyle name="ДАТА 2" xfId="83" xr:uid="{00000000-0005-0000-0000-000042010000}"/>
    <cellStyle name="ДЕНЕЖНЫЙ_BOPENGC" xfId="84" xr:uid="{00000000-0005-0000-0000-000043010000}"/>
    <cellStyle name="ЗАГОЛОВОК1" xfId="85" xr:uid="{00000000-0005-0000-0000-000044010000}"/>
    <cellStyle name="ЗАГОЛОВОК1 2" xfId="86" xr:uid="{00000000-0005-0000-0000-000045010000}"/>
    <cellStyle name="ЗАГОЛОВОК2" xfId="87" xr:uid="{00000000-0005-0000-0000-000046010000}"/>
    <cellStyle name="ЗАГОЛОВОК2 2" xfId="88" xr:uid="{00000000-0005-0000-0000-000047010000}"/>
    <cellStyle name="ИТОГОВЫЙ" xfId="89" xr:uid="{00000000-0005-0000-0000-000048010000}"/>
    <cellStyle name="ИТОГОВЫЙ 2" xfId="90" xr:uid="{00000000-0005-0000-0000-000049010000}"/>
    <cellStyle name="Обычный_BOPENGC" xfId="91" xr:uid="{00000000-0005-0000-0000-00004A010000}"/>
    <cellStyle name="ПРОЦЕНТНЫЙ_BOPENGC" xfId="92" xr:uid="{00000000-0005-0000-0000-00004B010000}"/>
    <cellStyle name="ТЕКСТ" xfId="93" xr:uid="{00000000-0005-0000-0000-00004C010000}"/>
    <cellStyle name="ТЕКСТ 2" xfId="94" xr:uid="{00000000-0005-0000-0000-00004D010000}"/>
    <cellStyle name="ФИКСИРОВАННЫЙ" xfId="95" xr:uid="{00000000-0005-0000-0000-00004E010000}"/>
    <cellStyle name="ФИНАНСОВЫЙ_BOPENGC" xfId="96" xr:uid="{00000000-0005-0000-0000-00004F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63" Type="http://schemas.openxmlformats.org/officeDocument/2006/relationships/externalLink" Target="externalLinks/externalLink33.xml"/><Relationship Id="rId68" Type="http://schemas.openxmlformats.org/officeDocument/2006/relationships/externalLink" Target="externalLinks/externalLink38.xml"/><Relationship Id="rId84" Type="http://schemas.openxmlformats.org/officeDocument/2006/relationships/externalLink" Target="externalLinks/externalLink54.xml"/><Relationship Id="rId89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53" Type="http://schemas.openxmlformats.org/officeDocument/2006/relationships/externalLink" Target="externalLinks/externalLink23.xml"/><Relationship Id="rId58" Type="http://schemas.openxmlformats.org/officeDocument/2006/relationships/externalLink" Target="externalLinks/externalLink28.xml"/><Relationship Id="rId74" Type="http://schemas.openxmlformats.org/officeDocument/2006/relationships/externalLink" Target="externalLinks/externalLink44.xml"/><Relationship Id="rId79" Type="http://schemas.openxmlformats.org/officeDocument/2006/relationships/externalLink" Target="externalLinks/externalLink49.xml"/><Relationship Id="rId5" Type="http://schemas.openxmlformats.org/officeDocument/2006/relationships/worksheet" Target="worksheets/sheet5.xml"/><Relationship Id="rId90" Type="http://schemas.openxmlformats.org/officeDocument/2006/relationships/calcChain" Target="calcChain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56" Type="http://schemas.openxmlformats.org/officeDocument/2006/relationships/externalLink" Target="externalLinks/externalLink26.xml"/><Relationship Id="rId64" Type="http://schemas.openxmlformats.org/officeDocument/2006/relationships/externalLink" Target="externalLinks/externalLink34.xml"/><Relationship Id="rId69" Type="http://schemas.openxmlformats.org/officeDocument/2006/relationships/externalLink" Target="externalLinks/externalLink39.xml"/><Relationship Id="rId77" Type="http://schemas.openxmlformats.org/officeDocument/2006/relationships/externalLink" Target="externalLinks/externalLink47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1.xml"/><Relationship Id="rId72" Type="http://schemas.openxmlformats.org/officeDocument/2006/relationships/externalLink" Target="externalLinks/externalLink42.xml"/><Relationship Id="rId80" Type="http://schemas.openxmlformats.org/officeDocument/2006/relationships/externalLink" Target="externalLinks/externalLink50.xml"/><Relationship Id="rId85" Type="http://schemas.openxmlformats.org/officeDocument/2006/relationships/externalLink" Target="externalLinks/externalLink5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59" Type="http://schemas.openxmlformats.org/officeDocument/2006/relationships/externalLink" Target="externalLinks/externalLink29.xml"/><Relationship Id="rId67" Type="http://schemas.openxmlformats.org/officeDocument/2006/relationships/externalLink" Target="externalLinks/externalLink37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Relationship Id="rId54" Type="http://schemas.openxmlformats.org/officeDocument/2006/relationships/externalLink" Target="externalLinks/externalLink24.xml"/><Relationship Id="rId62" Type="http://schemas.openxmlformats.org/officeDocument/2006/relationships/externalLink" Target="externalLinks/externalLink32.xml"/><Relationship Id="rId70" Type="http://schemas.openxmlformats.org/officeDocument/2006/relationships/externalLink" Target="externalLinks/externalLink40.xml"/><Relationship Id="rId75" Type="http://schemas.openxmlformats.org/officeDocument/2006/relationships/externalLink" Target="externalLinks/externalLink45.xml"/><Relationship Id="rId83" Type="http://schemas.openxmlformats.org/officeDocument/2006/relationships/externalLink" Target="externalLinks/externalLink53.xml"/><Relationship Id="rId88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externalLink" Target="externalLinks/externalLink19.xml"/><Relationship Id="rId57" Type="http://schemas.openxmlformats.org/officeDocument/2006/relationships/externalLink" Target="externalLinks/externalLink27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externalLink" Target="externalLinks/externalLink22.xml"/><Relationship Id="rId60" Type="http://schemas.openxmlformats.org/officeDocument/2006/relationships/externalLink" Target="externalLinks/externalLink30.xml"/><Relationship Id="rId65" Type="http://schemas.openxmlformats.org/officeDocument/2006/relationships/externalLink" Target="externalLinks/externalLink35.xml"/><Relationship Id="rId73" Type="http://schemas.openxmlformats.org/officeDocument/2006/relationships/externalLink" Target="externalLinks/externalLink43.xml"/><Relationship Id="rId78" Type="http://schemas.openxmlformats.org/officeDocument/2006/relationships/externalLink" Target="externalLinks/externalLink48.xml"/><Relationship Id="rId81" Type="http://schemas.openxmlformats.org/officeDocument/2006/relationships/externalLink" Target="externalLinks/externalLink51.xml"/><Relationship Id="rId86" Type="http://schemas.openxmlformats.org/officeDocument/2006/relationships/externalLink" Target="externalLinks/externalLink5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9.xml"/><Relationship Id="rId34" Type="http://schemas.openxmlformats.org/officeDocument/2006/relationships/externalLink" Target="externalLinks/externalLink4.xml"/><Relationship Id="rId50" Type="http://schemas.openxmlformats.org/officeDocument/2006/relationships/externalLink" Target="externalLinks/externalLink20.xml"/><Relationship Id="rId55" Type="http://schemas.openxmlformats.org/officeDocument/2006/relationships/externalLink" Target="externalLinks/externalLink25.xml"/><Relationship Id="rId76" Type="http://schemas.openxmlformats.org/officeDocument/2006/relationships/externalLink" Target="externalLinks/externalLink46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66" Type="http://schemas.openxmlformats.org/officeDocument/2006/relationships/externalLink" Target="externalLinks/externalLink36.xml"/><Relationship Id="rId87" Type="http://schemas.openxmlformats.org/officeDocument/2006/relationships/theme" Target="theme/theme1.xml"/><Relationship Id="rId61" Type="http://schemas.openxmlformats.org/officeDocument/2006/relationships/externalLink" Target="externalLinks/externalLink31.xml"/><Relationship Id="rId82" Type="http://schemas.openxmlformats.org/officeDocument/2006/relationships/externalLink" Target="externalLinks/externalLink52.xml"/><Relationship Id="rId19" Type="http://schemas.openxmlformats.org/officeDocument/2006/relationships/worksheet" Target="worksheets/sheet1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421105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0" y="0"/>
          <a:ext cx="601579" cy="255003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77507</xdr:colOff>
      <xdr:row>1</xdr:row>
      <xdr:rowOff>41088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0</xdr:row>
      <xdr:rowOff>6350</xdr:rowOff>
    </xdr:from>
    <xdr:to>
      <xdr:col>0</xdr:col>
      <xdr:colOff>628650</xdr:colOff>
      <xdr:row>0</xdr:row>
      <xdr:rowOff>238125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2B89BF-6A1D-4CE8-98C9-A493495CE1F9}"/>
            </a:ext>
          </a:extLst>
        </xdr:cNvPr>
        <xdr:cNvSpPr/>
      </xdr:nvSpPr>
      <xdr:spPr>
        <a:xfrm>
          <a:off x="6350" y="6350"/>
          <a:ext cx="622300" cy="231775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5" name="Zaoblený obdĺžnik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628650" y="209550"/>
          <a:ext cx="66357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Users\mhavlat\AppData\Local\Microsoft\Windows\Temporary%20Internet%20Files\Content.Outlook\RKZTYI1L\K&#352;D%2014_16erik_final_dlh_2013030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5_MATERIALY\5_3_Strategicke_materialy\Navrh%20rozpoctoveho%20planu%20DBP\2015\NPC\DBP_npc_rvs_os_cofog_2014101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Slovenia\SV%20MONITORab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Slovenia\SV%20MONITOR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REAL\CZYWP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AL\CZYWP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WIN\Temporary%20Internet%20Files\OLKE156\Money\Monetary%20Conditions\mcichart_core_inf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WIN\Temporary%20Internet%20Files\OLKE156\Money\Monetary%20Conditions\mcichart_core_inf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SVN\BOP\REER%20and%20competitiveness\Competitivenes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SVN\BOP\REER%20and%20competitiveness\Competitivenes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lshoobridge\Local%20Settings\Temporary%20Internet%20Files\OLK10\Charts\Svk%20Charts%20Data%202005_curren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lshoobridge\Local%20Settings\Temporary%20Internet%20Files\OLK10\Charts\Svk%20Charts%20Data%202005_curren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FIS\M-T%20fiscal%20June10%202000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FIS\M-T%20fiscal%20June10%20200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O2\MKD\REP\TABLES\red98\Mk-red98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O2\MKD\REP\TABLES\red98\Mk-red9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1_DANE\1_5_Vybor\EDV\2014_Zasadnutia\jun\Opatrenia%20RVS_20140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dtzanninis\My%20Local%20Documents\Slovenia\CZE%20--%20Main%20Fiscal%20File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dtzanninis\My%20Local%20Documents\Slovenia\CZE%20--%20Main%20Fiscal%20File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REER\REERTOT99%20revise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5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IFP_NEW\3_MAKRO\3_5_Vybor\2024\Makrovybor%202024-09-13\3-FINAL\Makro_tabulka_MV_13sep2024.xlsx" TargetMode="External"/><Relationship Id="rId1" Type="http://schemas.openxmlformats.org/officeDocument/2006/relationships/externalLinkPath" Target="/IFP_NEW/3_MAKRO/3_5_Vybor/2024/Makrovybor%202024-09-13/3-FINAL/Makro_tabulka_MV_13sep2024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3_MAKRO/3_5_Vybor/2024/Makrovybor%202024-09-13/X-MODELOVANIE%20&#8211;%20zaloha/MakroData/FinalData_nolink2024091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W_60"/>
      <sheetName val="[MFLOW96.XLS]_WIN_TEMP_MFLOW9_2"/>
      <sheetName val="[MFLOW96.XLS]_WIN_TEMP_MFLOW9_3"/>
      <sheetName val="[MFLOW96.XLS]_WIN_TEMP_MFLOW9_4"/>
      <sheetName val="[MFLOW96.XLS]_WIN_TEMP_MFLOW9_5"/>
      <sheetName val="[MFLOW96.XLS]\WIN\TEMP\MFLOW96."/>
      <sheetName val="[MFLOW96.XLS]_WIN_TEMP_MFLOW9_6"/>
      <sheetName val="[MFLOW96.XLS]_WIN_TEMP_MFLOW_25"/>
      <sheetName val="[MFLOW96.XLS]_WIN_TEMP_MFLOW9_7"/>
      <sheetName val="[MFLOW96.XLS]_WIN_TEMP_MFLOW9_8"/>
      <sheetName val="[MFLOW96.XLS]_WIN_TEMP_MFLOW9_9"/>
      <sheetName val="[MFLOW96.XLS]_WIN_TEMP_MFLOW_10"/>
      <sheetName val="[MFLOW96.XLS]_WIN_TEMP_MFLOW_11"/>
      <sheetName val="[MFLOW96.XLS]_WIN_TEMP_MFLOW_13"/>
      <sheetName val="[MFLOW96.XLS]_WIN_TEMP_MFLOW_12"/>
      <sheetName val="[MFLOW96.XLS]_WIN_TEMP_MFLOW_16"/>
      <sheetName val="[MFLOW96.XLS]_WIN_TEMP_MFLOW_14"/>
      <sheetName val="[MFLOW96.XLS]_WIN_TEMP_MFLOW_15"/>
      <sheetName val="[MFLOW96.XLS]_WIN_TEMP_MFLOW_17"/>
      <sheetName val="[MFLOW96.XLS]_WIN_TEMP_MFLOW_20"/>
      <sheetName val="[MFLOW96.XLS]_WIN_TEMP_MFLOW_18"/>
      <sheetName val="[MFLOW96.XLS]_WIN_TEMP_MFLOW_19"/>
      <sheetName val="[MFLOW96.XLS]_WIN_TEMP_MFLOW_21"/>
      <sheetName val="[MFLOW96.XLS]_WIN_TEMP_MFLOW_22"/>
      <sheetName val="[MFLOW96.XLS]_WIN_TEMP_MFLOW_23"/>
      <sheetName val="[MFLOW96.XLS]_WIN_TEMP_MFLOW_24"/>
      <sheetName val="[MFLOW96.XLS]_WIN_TEMP_MFLOW_26"/>
      <sheetName val="[MFLOW96.XLS]_WIN_TEMP_MFLOW_27"/>
      <sheetName val="[MFLOW96.XLS]_WIN_TEMP_MFLOW_28"/>
      <sheetName val="[MFLOW96.XLS]_WIN_TEMP_MFLOW_29"/>
      <sheetName val="[MFLOW96.XLS]_WIN_TEMP_MFLOW_31"/>
      <sheetName val="[MFLOW96.XLS]_WIN_TEMP_MFLOW_30"/>
      <sheetName val="[MFLOW96.XLS]_WIN_TEMP_MFLOW_32"/>
      <sheetName val="[MFLOW96.XLS]_WIN_TEMP_MFLOW_33"/>
      <sheetName val="[MFLOW96.XLS]_WIN_TEMP_MFLOW_34"/>
      <sheetName val="[MFLOW96.XLS]_WIN_TEMP_MFLOW_37"/>
      <sheetName val="[MFLOW96.XLS]_WIN_TEMP_MFLOW_35"/>
      <sheetName val="[MFLOW96.XLS]_WIN_TEMP_MFLOW_36"/>
      <sheetName val="[MFLOW96.XLS]_WIN_TEMP_MFLOW_39"/>
      <sheetName val="[MFLOW96.XLS]_WIN_TEMP_MFLOW_38"/>
      <sheetName val="[MFLOW96.XLS]_WIN_TEMP_MFLOW_41"/>
      <sheetName val="[MFLOW96.XLS]_WIN_TEMP_MFLOW_40"/>
      <sheetName val="[MFLOW96.XLS]_WIN_TEMP_MFLOW_42"/>
      <sheetName val="[MFLOW96.XLS]_WIN_TEMP_MFLOW_45"/>
      <sheetName val="[MFLOW96.XLS]_WIN_TEMP_MFLOW_43"/>
      <sheetName val="[MFLOW96.XLS]_WIN_TEMP_MFLOW_44"/>
      <sheetName val="[MFLOW96.XLS]_WIN_TEMP_MFLOW_46"/>
      <sheetName val="[MFLOW96.XLS]_WIN_TEMP_MFLOW_48"/>
      <sheetName val="[MFLOW96.XLS]_WIN_TEMP_MFLOW_47"/>
      <sheetName val="[MFLOW96.XLS]_WIN_TEMP_MFLOW_49"/>
      <sheetName val="[MFLOW96.XLS]_WIN_TEMP_MFLOW_50"/>
      <sheetName val="[MFLOW96.XLS]_WIN_TEMP_MFLOW_53"/>
      <sheetName val="[MFLOW96.XLS]_WIN_TEMP_MFLOW_51"/>
      <sheetName val="[MFLOW96.XLS]_WIN_TEMP_MFLOW_52"/>
      <sheetName val="[MFLOW96.XLS]_WIN_TEMP_MFLOW_54"/>
      <sheetName val="[MFLOW96.XLS]_WIN_TEMP_MFLOW_55"/>
      <sheetName val="[MFLOW96.XLS]_WIN_TEMP_MFLOW_56"/>
      <sheetName val="[MFLOW96.XLS]_WIN_TEMP_MFLOW_57"/>
      <sheetName val="[MFLOW96.XLS]_WIN_TEMP_MFLOW_58"/>
      <sheetName val="[MFLOW96.XLS]_WIN_TEMP_MFLOW_59"/>
      <sheetName val="[MFLOW96.XLS]_WIN_TEMP_MFLO_215"/>
      <sheetName val="[MFLOW96.XLS]_WIN_TEMP_MFLO_175"/>
      <sheetName val="[MFLOW96.XLS]_WIN_TEMP_MFLOW_61"/>
      <sheetName val="[MFLOW96.XLS]_WIN_TEMP_MFLOW_63"/>
      <sheetName val="[MFLOW96.XLS]_WIN_TEMP_MFLOW_62"/>
      <sheetName val="[MFLOW96.XLS]_WIN_TEMP_MFLOW_69"/>
      <sheetName val="[MFLOW96.XLS]_WIN_TEMP_MFLOW_64"/>
      <sheetName val="[MFLOW96.XLS]_WIN_TEMP_MFLOW_66"/>
      <sheetName val="[MFLOW96.XLS]_WIN_TEMP_MFLOW_65"/>
      <sheetName val="[MFLOW96.XLS]_WIN_TEMP_MFLOW_67"/>
      <sheetName val="[MFLOW96.XLS]_WIN_TEMP_MFLOW_68"/>
      <sheetName val="[MFLOW96.XLS]_WIN_TEMP_MFLOW_81"/>
      <sheetName val="[MFLOW96.XLS]_WIN_TEMP_MFLOW_70"/>
      <sheetName val="[MFLOW96.XLS]_WIN_TEMP_MFLOW_72"/>
      <sheetName val="[MFLOW96.XLS]_WIN_TEMP_MFLOW_71"/>
      <sheetName val="[MFLOW96.XLS]_WIN_TEMP_MFLOW_74"/>
      <sheetName val="[MFLOW96.XLS]_WIN_TEMP_MFLOW_73"/>
      <sheetName val="[MFLOW96.XLS]_WIN_TEMP_MFLOW_75"/>
      <sheetName val="[MFLOW96.XLS]_WIN_TEMP_MFLOW_76"/>
      <sheetName val="[MFLOW96.XLS]_WIN_TEMP_MFLOW_77"/>
      <sheetName val="[MFLOW96.XLS]_WIN_TEMP_MFLOW_78"/>
      <sheetName val="[MFLOW96.XLS]_WIN_TEMP_MFLOW_79"/>
      <sheetName val="[MFLOW96.XLS]_WIN_TEMP_MFLOW_80"/>
      <sheetName val="[MFLOW96.XLS]_WIN_TEMP_MFLOW_85"/>
      <sheetName val="[MFLOW96.XLS]_WIN_TEMP_MFLOW_83"/>
      <sheetName val="[MFLOW96.XLS]_WIN_TEMP_MFLOW_82"/>
      <sheetName val="[MFLOW96.XLS]_WIN_TEMP_MFLOW_84"/>
      <sheetName val="[MFLOW96.XLS]_WIN_TEMP_MFLOW_86"/>
      <sheetName val="[MFLOW96.XLS]_WIN_TEMP_MFLOW_87"/>
      <sheetName val="[MFLOW96.XLS]_WIN_TEMP_MFLOW_89"/>
      <sheetName val="[MFLOW96.XLS]_WIN_TEMP_MFLOW_88"/>
      <sheetName val="[MFLOW96.XLS]_WIN_TEMP_MFLOW_99"/>
      <sheetName val="[MFLOW96.XLS]_WIN_TEMP_MFLOW_94"/>
      <sheetName val="[MFLOW96.XLS]_WIN_TEMP_MFLOW_92"/>
      <sheetName val="[MFLOW96.XLS]_WIN_TEMP_MFLOW_91"/>
      <sheetName val="[MFLOW96.XLS]_WIN_TEMP_MFLOW_90"/>
      <sheetName val="[MFLOW96.XLS]_WIN_TEMP_MFLOW_93"/>
      <sheetName val="[MFLOW96.XLS]_WIN_TEMP_MFLOW_95"/>
      <sheetName val="[MFLOW96.XLS]_WIN_TEMP_MFLOW_98"/>
      <sheetName val="[MFLOW96.XLS]_WIN_TEMP_MFLOW_96"/>
      <sheetName val="[MFLOW96.XLS]_WIN_TEMP_MFLOW_97"/>
      <sheetName val="[MFLOW96.XLS]_WIN_TEMP_MFLO_100"/>
      <sheetName val="[MFLOW96.XLS]_WIN_TEMP_MFLO_101"/>
      <sheetName val="[MFLOW96.XLS]_WIN_TEMP_MFLO_102"/>
      <sheetName val="[MFLOW96.XLS]_WIN_TEMP_MFLO_103"/>
      <sheetName val="[MFLOW96.XLS]_WIN_TEMP_MFLO_104"/>
      <sheetName val="[MFLOW96.XLS]_WIN_TEMP_MFLO_107"/>
      <sheetName val="[MFLOW96.XLS]_WIN_TEMP_MFLO_105"/>
      <sheetName val="[MFLOW96.XLS]_WIN_TEMP_MFLO_106"/>
      <sheetName val="[MFLOW96.XLS]_WIN_TEMP_MFLO_108"/>
      <sheetName val="[MFLOW96.XLS]_WIN_TEMP_MFLO_125"/>
      <sheetName val="[MFLOW96.XLS]_WIN_TEMP_MFLO_110"/>
      <sheetName val="[MFLOW96.XLS]_WIN_TEMP_MFLO_109"/>
      <sheetName val="[MFLOW96.XLS]_WIN_TEMP_MFLO_111"/>
      <sheetName val="[MFLOW96.XLS]_WIN_TEMP_MFLO_112"/>
      <sheetName val="[MFLOW96.XLS]_WIN_TEMP_MFLO_113"/>
      <sheetName val="[MFLOW96.XLS]_WIN_TEMP_MFLO_114"/>
      <sheetName val="[MFLOW96.XLS]_WIN_TEMP_MFLO_115"/>
      <sheetName val="[MFLOW96.XLS]_WIN_TEMP_MFLO_116"/>
      <sheetName val="[MFLOW96.XLS]_WIN_TEMP_MFLO_121"/>
      <sheetName val="[MFLOW96.XLS]_WIN_TEMP_MFLO_120"/>
      <sheetName val="[MFLOW96.XLS]_WIN_TEMP_MFLO_117"/>
      <sheetName val="[MFLOW96.XLS]_WIN_TEMP_MFLO_119"/>
      <sheetName val="[MFLOW96.XLS]_WIN_TEMP_MFLO_118"/>
      <sheetName val="[MFLOW96.XLS]_WIN_TEMP_MFLO_122"/>
      <sheetName val="[MFLOW96.XLS]_WIN_TEMP_MFLO_123"/>
      <sheetName val="[MFLOW96.XLS]_WIN_TEMP_MFLO_124"/>
      <sheetName val="[MFLOW96.XLS]_WIN_TEMP_MFLO_129"/>
      <sheetName val="[MFLOW96.XLS]_WIN_TEMP_MFLO_126"/>
      <sheetName val="[MFLOW96.XLS]_WIN_TEMP_MFLO_128"/>
      <sheetName val="[MFLOW96.XLS]_WIN_TEMP_MFLO_127"/>
      <sheetName val="[MFLOW96.XLS]_WIN_TEMP_MFLO_130"/>
      <sheetName val="[MFLOW96.XLS]_WIN_TEMP_MFLO_133"/>
      <sheetName val="[MFLOW96.XLS]_WIN_TEMP_MFLO_131"/>
      <sheetName val="[MFLOW96.XLS]_WIN_TEMP_MFLO_132"/>
      <sheetName val="[MFLOW96.XLS]_WIN_TEMP_MFLO_136"/>
      <sheetName val="[MFLOW96.XLS]_WIN_TEMP_MFLO_135"/>
      <sheetName val="[MFLOW96.XLS]_WIN_TEMP_MFLO_134"/>
      <sheetName val="[MFLOW96.XLS]_WIN_TEMP_MFLO_143"/>
      <sheetName val="[MFLOW96.XLS]_WIN_TEMP_MFLO_137"/>
      <sheetName val="[MFLOW96.XLS]_WIN_TEMP_MFLO_138"/>
      <sheetName val="[MFLOW96.XLS]_WIN_TEMP_MFLO_139"/>
      <sheetName val="[MFLOW96.XLS]_WIN_TEMP_MFLO_140"/>
      <sheetName val="[MFLOW96.XLS]_WIN_TEMP_MFLO_141"/>
      <sheetName val="[MFLOW96.XLS]_WIN_TEMP_MFLO_142"/>
      <sheetName val="[MFLOW96.XLS]_WIN_TEMP_MFLO_144"/>
      <sheetName val="[MFLOW96.XLS]_WIN_TEMP_MFLO_145"/>
      <sheetName val="[MFLOW96.XLS]_WIN_TEMP_MFLO_156"/>
      <sheetName val="[MFLOW96.XLS]_WIN_TEMP_MFLO_146"/>
      <sheetName val="[MFLOW96.XLS]_WIN_TEMP_MFLO_147"/>
      <sheetName val="[MFLOW96.XLS]_WIN_TEMP_MFLO_148"/>
      <sheetName val="[MFLOW96.XLS]_WIN_TEMP_MFLO_149"/>
      <sheetName val="[MFLOW96.XLS]_WIN_TEMP_MFLO_153"/>
      <sheetName val="[MFLOW96.XLS]_WIN_TEMP_MFLO_150"/>
      <sheetName val="[MFLOW96.XLS]_WIN_TEMP_MFLO_152"/>
      <sheetName val="[MFLOW96.XLS]_WIN_TEMP_MFLO_151"/>
      <sheetName val="[MFLOW96.XLS]_WIN_TEMP_MFLO_154"/>
      <sheetName val="[MFLOW96.XLS]_WIN_TEMP_MFLO_155"/>
      <sheetName val="[MFLOW96.XLS]_WIN_TEMP_MFLO_161"/>
      <sheetName val="[MFLOW96.XLS]_WIN_TEMP_MFLO_157"/>
      <sheetName val="[MFLOW96.XLS]_WIN_TEMP_MFLO_158"/>
      <sheetName val="[MFLOW96.XLS]_WIN_TEMP_MFLO_159"/>
      <sheetName val="[MFLOW96.XLS]_WIN_TEMP_MFLO_160"/>
      <sheetName val="[MFLOW96.XLS]_WIN_TEMP_MFLO_164"/>
      <sheetName val="[MFLOW96.XLS]_WIN_TEMP_MFLO_162"/>
      <sheetName val="[MFLOW96.XLS]_WIN_TEMP_MFLO_163"/>
      <sheetName val="[MFLOW96.XLS]_WIN_TEMP_MFLO_165"/>
      <sheetName val="[MFLOW96.XLS]_WIN_TEMP_MFLO_167"/>
      <sheetName val="[MFLOW96.XLS]_WIN_TEMP_MFLO_166"/>
      <sheetName val="[MFLOW96.XLS]_WIN_TEMP_MFLO_168"/>
      <sheetName val="[MFLOW96.XLS]_WIN_TEMP_MFLO_169"/>
      <sheetName val="[MFLOW96.XLS]_WIN_TEMP_MFLO_170"/>
      <sheetName val="[MFLOW96.XLS]_WIN_TEMP_MFLO_171"/>
      <sheetName val="[MFLOW96.XLS]_WIN_TEMP_MFLO_172"/>
      <sheetName val="[MFLOW96.XLS]_WIN_TEMP_MFLO_174"/>
      <sheetName val="[MFLOW96.XLS]_WIN_TEMP_MFLO_173"/>
      <sheetName val="[MFLOW96.XLS]_WIN_TEMP_MFLO_176"/>
      <sheetName val="[MFLOW96.XLS]_WIN_TEMP_MFLO_177"/>
      <sheetName val="[MFLOW96.XLS]_WIN_TEMP_MFLO_178"/>
      <sheetName val="[MFLOW96.XLS]_WIN_TEMP_MFLO_179"/>
      <sheetName val="[MFLOW96.XLS]_WIN_TEMP_MFLO_180"/>
      <sheetName val="[MFLOW96.XLS]_WIN_TEMP_MFLO_181"/>
      <sheetName val="[MFLOW96.XLS]_WIN_TEMP_MFLO_182"/>
      <sheetName val="[MFLOW96.XLS]_WIN_TEMP_MFLO_183"/>
      <sheetName val="[MFLOW96.XLS]_WIN_TEMP_MFLO_185"/>
      <sheetName val="[MFLOW96.XLS]_WIN_TEMP_MFLO_184"/>
      <sheetName val="[MFLOW96.XLS]_WIN_TEMP_MFLO_186"/>
      <sheetName val="[MFLOW96.XLS]_WIN_TEMP_MFLO_187"/>
      <sheetName val="[MFLOW96.XLS]_WIN_TEMP_MFLO_190"/>
      <sheetName val="[MFLOW96.XLS]_WIN_TEMP_MFLO_188"/>
      <sheetName val="[MFLOW96.XLS]_WIN_TEMP_MFLO_189"/>
      <sheetName val="[MFLOW96.XLS]_WIN_TEMP_MFLO_191"/>
      <sheetName val="[MFLOW96.XLS]_WIN_TEMP_MFLO_192"/>
      <sheetName val="[MFLOW96.XLS]_WIN_TEMP_MFLO_193"/>
      <sheetName val="[MFLOW96.XLS]_WIN_TEMP_MFLO_195"/>
      <sheetName val="[MFLOW96.XLS]_WIN_TEMP_MFLO_194"/>
      <sheetName val="[MFLOW96.XLS]_WIN_TEMP_MFLO_196"/>
      <sheetName val="[MFLOW96.XLS]_WIN_TEMP_MFLO_197"/>
      <sheetName val="[MFLOW96.XLS]_WIN_TEMP_MFLO_198"/>
      <sheetName val="[MFLOW96.XLS]_WIN_TEMP_MFLO_200"/>
      <sheetName val="[MFLOW96.XLS]_WIN_TEMP_MFLO_199"/>
      <sheetName val="[MFLOW96.XLS]_WIN_TEMP_MFLO_201"/>
      <sheetName val="[MFLOW96.XLS]_WIN_TEMP_MFLO_204"/>
      <sheetName val="[MFLOW96.XLS]_WIN_TEMP_MFLO_202"/>
      <sheetName val="[MFLOW96.XLS]_WIN_TEMP_MFLO_203"/>
      <sheetName val="[MFLOW96.XLS]_WIN_TEMP_MFLO_206"/>
      <sheetName val="[MFLOW96.XLS]_WIN_TEMP_MFLO_205"/>
      <sheetName val="[MFLOW96.XLS]_WIN_TEMP_MFLO_208"/>
      <sheetName val="[MFLOW96.XLS]_WIN_TEMP_MFLO_207"/>
      <sheetName val="[MFLOW96.XLS]_WIN_TEMP_MFLO_209"/>
      <sheetName val="[MFLOW96.XLS]_WIN_TEMP_MFLO_210"/>
      <sheetName val="[MFLOW96.XLS]_WIN_TEMP_MFLO_211"/>
      <sheetName val="[MFLOW96.XLS]_WIN_TEMP_MFLO_212"/>
      <sheetName val="[MFLOW96.XLS]_WIN_TEMP_MFLO_214"/>
      <sheetName val="[MFLOW96.XLS]_WIN_TEMP_MFLO_213"/>
      <sheetName val="[MFLOW96.XLS]_WIN_TEMP_MFLO_216"/>
      <sheetName val="[MFLOW96.XLS]_WIN_TEMP_MFLO_217"/>
      <sheetName val="[MFLOW96.XLS]_WIN_TEMP_MFLO_218"/>
      <sheetName val="[MFLOW96.XLS]_WIN_TEMP_MFLO_219"/>
      <sheetName val="[MFLOW96.XLS]_WIN_TEMP_MFLO_223"/>
      <sheetName val="[MFLOW96.XLS]_WIN_TEMP_MFLO_220"/>
      <sheetName val="[MFLOW96.XLS]_WIN_TEMP_MFLO_221"/>
      <sheetName val="[MFLOW96.XLS]_WIN_TEMP_MFLO_222"/>
      <sheetName val="[MFLOW96.XLS]_WIN_TEMP_MFLO_227"/>
      <sheetName val="[MFLOW96.XLS]_WIN_TEMP_MFLO_224"/>
      <sheetName val="[MFLOW96.XLS]_WIN_TEMP_MFLO_225"/>
      <sheetName val="[MFLOW96.XLS]_WIN_TEMP_MFLO_226"/>
      <sheetName val="[MFLOW96.XLS]_WIN_TEMP_MFLO_228"/>
      <sheetName val="[MFLOW96.XLS]_WIN_TEMP_MFLO_229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klady"/>
      <sheetName val="uvery A"/>
      <sheetName val="úvery C"/>
      <sheetName val="splatnosti"/>
      <sheetName val="ŠP"/>
      <sheetName val="SPP"/>
      <sheetName val="B"/>
      <sheetName val="F"/>
      <sheetName val="B&amp;B"/>
      <sheetName val="IFP"/>
      <sheetName val="KŠD 14_16erik_final_dlh_2013030"/>
    </sheetNames>
    <sheetDataSet>
      <sheetData sheetId="0" refreshError="1"/>
      <sheetData sheetId="1" refreshError="1"/>
      <sheetData sheetId="2" refreshError="1"/>
      <sheetData sheetId="3" refreshError="1">
        <row r="39">
          <cell r="V39">
            <v>41275</v>
          </cell>
        </row>
        <row r="40">
          <cell r="V40">
            <v>41640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_pack_IFP_bod 2-4"/>
      <sheetName val="NPC_RVS"/>
      <sheetName val="ESA 95_kody 2014_2017"/>
      <sheetName val="Hárok1"/>
      <sheetName val="NPC_2015_2017_bez EU"/>
      <sheetName val="NPC_2015_2017_opatrenia"/>
      <sheetName val="Opatrenia"/>
      <sheetName val="RVS_2015_2017"/>
      <sheetName val="NPC_2015_2017"/>
      <sheetName val="OS_2014_baza"/>
      <sheetName val="DBP_npc_rvs_os_cofog_20141010"/>
    </sheetNames>
    <definedNames>
      <definedName name="aaaaaaaaaaaaaa" refersTo="#ODKAZ!"/>
      <definedName name="bbbbbbbbbbbbbb" refersTo="#ODKAZ!"/>
      <definedName name="BFLD_DF" refersTo="#ODKAZ!"/>
      <definedName name="ggggggg" refersTo="#ODKAZ!"/>
      <definedName name="hhhhhhh" refersTo="#ODKAZ!"/>
      <definedName name="NTDD_RG" refersTo="#ODKAZ!"/>
      <definedName name="TTTTTTTTTTTT" refersTo="#ODKAZ!"/>
      <definedName name="UUUUUUUUUUU" refersTo="#ODKAZ!"/>
    </definedNames>
    <sheetDataSet>
      <sheetData sheetId="0"/>
      <sheetData sheetId="1"/>
      <sheetData sheetId="2"/>
      <sheetData sheetId="3"/>
      <sheetData sheetId="4">
        <row r="267">
          <cell r="E267">
            <v>27744.401560000002</v>
          </cell>
        </row>
      </sheetData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84.389999389648438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101.33999633789063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1019.1599731445313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80.889999389648438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452.98001098632813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352.66000366210938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282.48001098632813</v>
          </cell>
          <cell r="C44" t="str">
            <v>n.a.</v>
          </cell>
          <cell r="D44">
            <v>64.580001831054688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184.85000610351563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84.389999389648438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101.33999633789063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1019.1599731445313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80.889999389648438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452.98001098632813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352.66000366210938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282.48001098632813</v>
          </cell>
          <cell r="C44" t="str">
            <v>n.a.</v>
          </cell>
          <cell r="D44">
            <v>64.580001831054688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184.85000610351563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  <sheetName val="Príloha _10 M"/>
      <sheetName val="i-REER"/>
      <sheetName val="SV BOP"/>
      <sheetName val="my_table"/>
      <sheetName val="staff_report_table"/>
      <sheetName val="Assu__summary"/>
      <sheetName val="Príloha__10_M"/>
      <sheetName val="SV_BOP"/>
      <sheetName val="REER"/>
      <sheetName val="C"/>
      <sheetName val="H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-6237.1207885742188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  <sheetName val="Svkbop"/>
      <sheetName val="i2-KA"/>
      <sheetName val="i-RE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  <sheetName val="StRp_Tbl1"/>
      <sheetName val="Stfrprtables"/>
      <sheetName val="WEO-BOP"/>
      <sheetName val="Contents"/>
      <sheetName val="i-REER"/>
      <sheetName val="i2-KA"/>
      <sheetName val="OUT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  <sheetName val="BoP"/>
      <sheetName val="RES"/>
      <sheetName val="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  <sheetName val="E"/>
      <sheetName val="B"/>
      <sheetName val="transfer"/>
      <sheetName val="C"/>
      <sheetName val="readme"/>
      <sheetName val="Graf14_Graf15"/>
      <sheetName val="Q6"/>
      <sheetName val="Q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1"/>
      <sheetName val="Príloha _7"/>
      <sheetName val="daily calculations"/>
      <sheetName val="monthly"/>
      <sheetName val="Current"/>
      <sheetName val="Raw Data"/>
    </sheetNames>
    <sheetDataSet>
      <sheetData sheetId="0" refreshError="1"/>
      <sheetData sheetId="1" refreshError="1">
        <row r="20">
          <cell r="A20" t="str">
            <v>October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  <sheetName val="Sheet1"/>
      <sheetName val="daily calculations"/>
      <sheetName val="monthly"/>
      <sheetName val="readme"/>
      <sheetName val="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  <sheetName val="Haver"/>
      <sheetName val="VR"/>
      <sheetName val="rozpočtu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9"/>
      <sheetName val="DP"/>
      <sheetName val="LS"/>
      <sheetName val="ZPIZ"/>
      <sheetName val="ZZZS"/>
      <sheetName val="M"/>
      <sheetName val="SUMMARY"/>
      <sheetName val="Haver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  <sheetName val="IFRS"/>
      <sheetName val="Macroframework-Ver.1"/>
      <sheetName val="SUMMARY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udget-G"/>
      <sheetName val="Expenditures"/>
      <sheetName val="Revenues"/>
      <sheetName val="Input 1- Basics"/>
      <sheetName val="Lists-Modules-ChartData"/>
      <sheetName val="Macroframework-Ver.1"/>
      <sheetName val="Check_Interest"/>
      <sheetName val="G(Disb_)"/>
      <sheetName val="Debt_scenario"/>
      <sheetName val="J(Priv_Cap)"/>
      <sheetName val="J(Fin__account)"/>
      <sheetName val="Macroframework-Ver_1"/>
      <sheetName val="Input_1-_Basi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makro"/>
      <sheetName val="budget-G"/>
      <sheetName val="Expenditures"/>
      <sheetName val="Revenues"/>
      <sheetName val="Check_Interest"/>
      <sheetName val="G(Disb_)"/>
      <sheetName val="Debt_scenario"/>
      <sheetName val="J(Priv_Cap)"/>
      <sheetName val="J(Fin__account)"/>
      <sheetName val="Macroframework-Ver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J(Priv.Cap)"/>
      <sheetName val="makro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tech_prac"/>
      <sheetName val="TAB34"/>
      <sheetName val="J(Priv.Cap)"/>
      <sheetName val="Input_IX11"/>
      <sheetName val="Input_VII11X"/>
      <sheetName val="Input_VIII11X"/>
      <sheetName val="MatrixQSK"/>
      <sheetName val="J(Priv_Cap)"/>
      <sheetName val="curr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  <sheetName val="DP"/>
      <sheetName val="LS"/>
      <sheetName val="ZPIZ"/>
      <sheetName val="ZZZS"/>
      <sheetName val="Haver"/>
      <sheetName val="SUMMARY"/>
      <sheetName val="e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  <sheetName val="Annual Tables"/>
      <sheetName val="Annual Raw Data"/>
      <sheetName val="Quarterly Raw Data"/>
      <sheetName val="Quarterly 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trenia_komentár"/>
      <sheetName val="Sekcia_IV_opatrenia"/>
      <sheetName val="Opatrenia_rozbitie(texty_spolu)"/>
      <sheetName val="Opatrenia_rozbitie_(texty)"/>
      <sheetName val="NOVA legislativa"/>
      <sheetName val="NOVA legislativa 2014"/>
      <sheetName val="Opatrenia_aktualne"/>
      <sheetName val="Opatrenia NPC (len ostatne)"/>
      <sheetName val="DANE_rozpocet_19%"/>
      <sheetName val="DANE_23%"/>
      <sheetName val="ostatne"/>
      <sheetName val="sumar"/>
      <sheetName val="sumar_23%"/>
      <sheetName val="Hárok1"/>
      <sheetName val="opatrenia_PS"/>
      <sheetName val="Opatrenia_VpDP_jun14"/>
      <sheetName val="Sumar 2014"/>
    </sheetNames>
    <sheetDataSet>
      <sheetData sheetId="0"/>
      <sheetData sheetId="1"/>
      <sheetData sheetId="2"/>
      <sheetData sheetId="3"/>
      <sheetData sheetId="4">
        <row r="2">
          <cell r="M2">
            <v>0.67</v>
          </cell>
        </row>
        <row r="3">
          <cell r="M3">
            <v>0.219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  <sheetName val="Prehľad"/>
      <sheetName val="SV FISCAL2"/>
      <sheetName val="NOVA legislativa"/>
      <sheetName val="M"/>
      <sheetName val="current"/>
      <sheetName val="Input_IX11"/>
      <sheetName val="Input_VII11X"/>
      <sheetName val="Input_VIII11X"/>
      <sheetName val="MatrixQS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-Dec"/>
      <sheetName val="projections"/>
      <sheetName val="output"/>
      <sheetName val="NOVA legislativa"/>
      <sheetName val="current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  <sheetName val="tech_prac"/>
      <sheetName val="projections"/>
      <sheetName val="output"/>
      <sheetName val="NOVA legislativ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  <sheetName val="Index"/>
      <sheetName val="projections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  <sheetName val="Q4_H4"/>
      <sheetName val="Prorač"/>
      <sheetName val="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0"/>
      <sheetName val="Sheet1"/>
      <sheetName val="01budg"/>
      <sheetName val="i1-CA"/>
      <sheetName val="Prorač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  <sheetName val="Sel. Ind. Tbl"/>
      <sheetName val="Sheet1"/>
      <sheetName val="SUMMARY"/>
      <sheetName val="ARDAL_Loan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  <sheetName val="IMATA"/>
      <sheetName val="SUMMARY"/>
      <sheetName val="ARDAL_Loan"/>
      <sheetName val="RED4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  <sheetName val="Table 1"/>
      <sheetName val="SUMMARY"/>
      <sheetName val="ARDAL_Loan"/>
      <sheetName val="g13_EU cerpanie  EU28"/>
      <sheetName val="Sel. Ind. Tb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  <sheetName val="Annual BiH summary data"/>
      <sheetName val="Table 37"/>
      <sheetName val="Table 1"/>
      <sheetName val="SUMMARY"/>
      <sheetName val="ARDAL_Loan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  <sheetName val="Table"/>
      <sheetName val="Table_GEF"/>
      <sheetName val="RED47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  <sheetName val="Data"/>
      <sheetName val="Table"/>
      <sheetName val="Table_GEF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úhrnné indikátory"/>
      <sheetName val="Externé prostredie"/>
      <sheetName val="Hrubý domáci produkt"/>
      <sheetName val="Ponuková strana"/>
      <sheetName val="Verejná správa"/>
      <sheetName val="Domácnosti"/>
      <sheetName val="Trh práce"/>
      <sheetName val="Cenová inflácia"/>
      <sheetName val="Platobná bilancia"/>
      <sheetName val="Atypické základne"/>
      <sheetName val="Polročné údaje"/>
      <sheetName val="Kvartálne základne"/>
      <sheetName val="Hárok1"/>
    </sheetNames>
    <sheetDataSet>
      <sheetData sheetId="0"/>
      <sheetData sheetId="1">
        <row r="8">
          <cell r="R8">
            <v>6.6669016627196598E-2</v>
          </cell>
          <cell r="S8">
            <v>0.99571224007490855</v>
          </cell>
          <cell r="T8">
            <v>2.085292743485212</v>
          </cell>
        </row>
        <row r="13">
          <cell r="R13">
            <v>0.4</v>
          </cell>
          <cell r="S13">
            <v>0.80664368953875254</v>
          </cell>
          <cell r="T13">
            <v>1.4659744176440288</v>
          </cell>
        </row>
        <row r="16">
          <cell r="R16">
            <v>3.4324285968406962</v>
          </cell>
          <cell r="S16">
            <v>3.6737186887689912</v>
          </cell>
          <cell r="T16">
            <v>2.9328022450769553</v>
          </cell>
        </row>
        <row r="19">
          <cell r="R19">
            <v>3.6984686147186152</v>
          </cell>
          <cell r="S19">
            <v>3.5644027592526406</v>
          </cell>
          <cell r="T19">
            <v>3.5032111548136751</v>
          </cell>
        </row>
        <row r="20">
          <cell r="R20">
            <v>2.4631235854788489</v>
          </cell>
          <cell r="S20">
            <v>2.3794840481853452</v>
          </cell>
          <cell r="T20">
            <v>2.2469057646196244</v>
          </cell>
        </row>
        <row r="22">
          <cell r="R22">
            <v>75.237993466289041</v>
          </cell>
          <cell r="S22">
            <v>75.35451918573564</v>
          </cell>
          <cell r="T22">
            <v>68.866889432444836</v>
          </cell>
        </row>
        <row r="26">
          <cell r="R26">
            <v>1.0521174465871752</v>
          </cell>
          <cell r="S26">
            <v>-1.0211167127358922</v>
          </cell>
          <cell r="T26">
            <v>6.4528637573668668E-2</v>
          </cell>
        </row>
        <row r="28">
          <cell r="R28">
            <v>1.0918380952380953</v>
          </cell>
          <cell r="S28">
            <v>1.1000000000000001</v>
          </cell>
          <cell r="T28">
            <v>1.1200000000000001</v>
          </cell>
        </row>
        <row r="34">
          <cell r="R34">
            <v>76.311892549999996</v>
          </cell>
          <cell r="S34">
            <v>81.107810848046441</v>
          </cell>
          <cell r="T34">
            <v>86.53518561825139</v>
          </cell>
        </row>
        <row r="36">
          <cell r="R36">
            <v>0.65749999999999997</v>
          </cell>
          <cell r="S36">
            <v>1.0238953315191652</v>
          </cell>
          <cell r="T36">
            <v>0.92958052639640332</v>
          </cell>
        </row>
      </sheetData>
      <sheetData sheetId="2">
        <row r="10">
          <cell r="R10">
            <v>93.994613000000001</v>
          </cell>
        </row>
        <row r="11">
          <cell r="R11">
            <v>1.5964549711513953</v>
          </cell>
          <cell r="S11">
            <v>2.3001611800970156</v>
          </cell>
          <cell r="T11">
            <v>2.2237888482639301</v>
          </cell>
        </row>
        <row r="12">
          <cell r="Q12">
            <v>53.152450000000002</v>
          </cell>
          <cell r="R12">
            <v>51.512362000000003</v>
          </cell>
          <cell r="S12">
            <v>53.05504635367793</v>
          </cell>
          <cell r="T12">
            <v>53.816977835676823</v>
          </cell>
        </row>
        <row r="14">
          <cell r="Q14">
            <v>0.76069000000000009</v>
          </cell>
          <cell r="R14">
            <v>0.70287000000000011</v>
          </cell>
          <cell r="S14">
            <v>0.69256372538919997</v>
          </cell>
          <cell r="T14">
            <v>0.6983629677314156</v>
          </cell>
        </row>
        <row r="16">
          <cell r="R16">
            <v>15.801613999999997</v>
          </cell>
        </row>
        <row r="17">
          <cell r="R17">
            <v>-0.64471847632735502</v>
          </cell>
          <cell r="S17">
            <v>3.5771204379397847</v>
          </cell>
          <cell r="T17">
            <v>0.10214568431361482</v>
          </cell>
        </row>
        <row r="18">
          <cell r="R18">
            <v>20.967419000000003</v>
          </cell>
        </row>
        <row r="19">
          <cell r="R19">
            <v>10.592785952090612</v>
          </cell>
          <cell r="S19">
            <v>-0.26622763590998799</v>
          </cell>
          <cell r="T19">
            <v>10.596546037200971</v>
          </cell>
        </row>
        <row r="20">
          <cell r="R20">
            <v>89.039665000000014</v>
          </cell>
        </row>
        <row r="21">
          <cell r="R21">
            <v>-1.3751757148969701</v>
          </cell>
          <cell r="S21">
            <v>1.7728814749465638</v>
          </cell>
          <cell r="T21">
            <v>3.7391625243427651</v>
          </cell>
        </row>
        <row r="22">
          <cell r="R22">
            <v>82.014977000000016</v>
          </cell>
        </row>
        <row r="23">
          <cell r="R23">
            <v>-7.5542539116712382</v>
          </cell>
          <cell r="S23">
            <v>4.7669842639754156</v>
          </cell>
          <cell r="T23">
            <v>6.6961099784689448</v>
          </cell>
        </row>
        <row r="28">
          <cell r="R28">
            <v>122.81279500000001</v>
          </cell>
        </row>
        <row r="29">
          <cell r="R29">
            <v>11.890066562005085</v>
          </cell>
          <cell r="S29">
            <v>6.8328198244151928</v>
          </cell>
          <cell r="T29">
            <v>6.6285779803795242</v>
          </cell>
        </row>
        <row r="46">
          <cell r="R46">
            <v>-4.8073344652187293</v>
          </cell>
          <cell r="S46">
            <v>4.9866008503721666</v>
          </cell>
          <cell r="T46">
            <v>4.8051698505349867</v>
          </cell>
        </row>
        <row r="50">
          <cell r="R50">
            <v>-5.0287204238336844</v>
          </cell>
          <cell r="S50">
            <v>2.8180680845121446</v>
          </cell>
          <cell r="T50">
            <v>1.6854824403771878</v>
          </cell>
        </row>
        <row r="52">
          <cell r="R52">
            <v>5.9019822723265127</v>
          </cell>
          <cell r="S52">
            <v>-2.4800073612235649</v>
          </cell>
          <cell r="T52">
            <v>-2.4597821949542955</v>
          </cell>
        </row>
      </sheetData>
      <sheetData sheetId="3"/>
      <sheetData sheetId="4"/>
      <sheetData sheetId="5"/>
      <sheetData sheetId="6">
        <row r="10">
          <cell r="R10">
            <v>2434.0580000000004</v>
          </cell>
        </row>
        <row r="11">
          <cell r="R11">
            <v>0.27854028575819978</v>
          </cell>
          <cell r="S11">
            <v>-0.10283914223184754</v>
          </cell>
          <cell r="T11">
            <v>0.41603349228873654</v>
          </cell>
        </row>
        <row r="43">
          <cell r="R43">
            <v>5.8407987633573457</v>
          </cell>
          <cell r="S43">
            <v>5.3703423443079039</v>
          </cell>
          <cell r="T43">
            <v>5.2576510825392049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_Gdp"/>
      <sheetName val="Q_Gdp"/>
      <sheetName val="A_Lab"/>
      <sheetName val="Q_Lab"/>
      <sheetName val="A_Price"/>
      <sheetName val="Q_Price"/>
      <sheetName val="A_Hous"/>
      <sheetName val="Q_Hous"/>
      <sheetName val="A_Gov"/>
      <sheetName val="Q_Gov"/>
      <sheetName val="A_Cap"/>
      <sheetName val="A_Shock"/>
      <sheetName val="N_Gdp"/>
      <sheetName val="N_Sect"/>
      <sheetName val="Q_Fcast_YoY"/>
      <sheetName val="Q_Fcast"/>
      <sheetName val="Q_Input"/>
    </sheetNames>
    <sheetDataSet>
      <sheetData sheetId="0">
        <row r="75">
          <cell r="AC75">
            <v>92517.61099999999</v>
          </cell>
          <cell r="AD75">
            <v>93994.612999999998</v>
          </cell>
          <cell r="AE75">
            <v>96156.640599608421</v>
          </cell>
          <cell r="AF75">
            <v>98294.96125012773</v>
          </cell>
        </row>
        <row r="138">
          <cell r="AD138">
            <v>-2004.9910000000009</v>
          </cell>
        </row>
        <row r="139">
          <cell r="AD139">
            <v>-2.1330913932269723E-2</v>
          </cell>
          <cell r="AE139">
            <v>4.6778458285234043E-3</v>
          </cell>
          <cell r="AF139">
            <v>1.9874710562024535E-2</v>
          </cell>
        </row>
        <row r="144">
          <cell r="AC144">
            <v>46474.635999999999</v>
          </cell>
          <cell r="AD144">
            <v>51354.394999999997</v>
          </cell>
          <cell r="AE144">
            <v>54736.55538167512</v>
          </cell>
          <cell r="AF144">
            <v>58045.48331158876</v>
          </cell>
        </row>
        <row r="145">
          <cell r="AD145">
            <v>0.10499832639894158</v>
          </cell>
          <cell r="AE145">
            <v>6.5859219676818848E-2</v>
          </cell>
          <cell r="AF145">
            <v>6.0451884610579931E-2</v>
          </cell>
        </row>
        <row r="497">
          <cell r="AD497">
            <v>94476.712785401454</v>
          </cell>
        </row>
        <row r="498">
          <cell r="AD498">
            <v>2.4097066387723354E-2</v>
          </cell>
          <cell r="AE498">
            <v>2.3240995462908476E-2</v>
          </cell>
          <cell r="AF498">
            <v>2.2552938498755726E-2</v>
          </cell>
        </row>
        <row r="502">
          <cell r="AE502">
            <v>-5.335595221386602E-3</v>
          </cell>
          <cell r="AF502">
            <v>-5.6420527405601772E-3</v>
          </cell>
        </row>
        <row r="505">
          <cell r="AD505">
            <v>1.445636480001089E-2</v>
          </cell>
          <cell r="AE505">
            <v>1.3634118284741037E-2</v>
          </cell>
          <cell r="AF505">
            <v>1.3271899677548493E-2</v>
          </cell>
        </row>
        <row r="508">
          <cell r="AD508">
            <v>8.8744370845773024E-3</v>
          </cell>
          <cell r="AE508">
            <v>9.9307506965786493E-3</v>
          </cell>
          <cell r="AF508">
            <v>1.0599810374917128E-2</v>
          </cell>
        </row>
        <row r="517">
          <cell r="AD517">
            <v>6.5394366438150211E-4</v>
          </cell>
          <cell r="AE517">
            <v>-4.1067455932296628E-4</v>
          </cell>
          <cell r="AF517">
            <v>-1.3809737979423443E-3</v>
          </cell>
        </row>
        <row r="568">
          <cell r="AD568">
            <v>-2.5697256094827457E-2</v>
          </cell>
          <cell r="AE568">
            <v>-2.2349751263818378E-2</v>
          </cell>
          <cell r="AF568">
            <v>-1.3682040855399922E-2</v>
          </cell>
        </row>
        <row r="570">
          <cell r="AD570">
            <v>-7.873291545396394E-3</v>
          </cell>
          <cell r="AE570">
            <v>-3.7389076787295995E-3</v>
          </cell>
          <cell r="AF570">
            <v>2.3161903655261702E-3</v>
          </cell>
        </row>
        <row r="572">
          <cell r="AD572">
            <v>1.7756012741161609E-2</v>
          </cell>
          <cell r="AE572">
            <v>5.6808040362100395E-3</v>
          </cell>
          <cell r="AF572">
            <v>-2.3785685871662264E-2</v>
          </cell>
        </row>
      </sheetData>
      <sheetData sheetId="1"/>
      <sheetData sheetId="2">
        <row r="28">
          <cell r="AC28">
            <v>2085.3719999999998</v>
          </cell>
          <cell r="AD28">
            <v>2087.7380000000003</v>
          </cell>
          <cell r="AE28">
            <v>2083.6930641607496</v>
          </cell>
          <cell r="AF28">
            <v>2093.3410736140659</v>
          </cell>
        </row>
      </sheetData>
      <sheetData sheetId="3"/>
      <sheetData sheetId="4">
        <row r="14">
          <cell r="AD14">
            <v>1.30659397469938</v>
          </cell>
        </row>
        <row r="15">
          <cell r="AD15">
            <v>0.10131860992370845</v>
          </cell>
          <cell r="AE15">
            <v>4.4307443820528647E-2</v>
          </cell>
          <cell r="AF15">
            <v>4.3089668087472832E-2</v>
          </cell>
        </row>
        <row r="20">
          <cell r="AD20">
            <v>1.3863721833801756</v>
          </cell>
        </row>
        <row r="21">
          <cell r="AD21">
            <v>0.1025704396676812</v>
          </cell>
          <cell r="AE21">
            <v>2.9721618086213208E-2</v>
          </cell>
          <cell r="AF21">
            <v>5.4276398977140428E-2</v>
          </cell>
        </row>
        <row r="26">
          <cell r="AD26">
            <v>1.5634594035773814</v>
          </cell>
        </row>
        <row r="27">
          <cell r="AD27">
            <v>0.10216522455132093</v>
          </cell>
          <cell r="AE27">
            <v>4.6035235458491197E-2</v>
          </cell>
          <cell r="AF27">
            <v>3.9634567820842515E-2</v>
          </cell>
        </row>
        <row r="30">
          <cell r="AD30">
            <v>1.2865639304484731</v>
          </cell>
        </row>
        <row r="31">
          <cell r="AD31">
            <v>9.1001666508670143E-2</v>
          </cell>
          <cell r="AE31">
            <v>3.9033551085225771E-3</v>
          </cell>
          <cell r="AF31">
            <v>4.8543521193078032E-2</v>
          </cell>
        </row>
        <row r="32">
          <cell r="AD32">
            <v>1.2611102141949881</v>
          </cell>
        </row>
        <row r="33">
          <cell r="AD33">
            <v>4.4624824677260699E-2</v>
          </cell>
          <cell r="AE33">
            <v>-2.0034508537228768E-2</v>
          </cell>
          <cell r="AF33">
            <v>3.8126492983824312E-2</v>
          </cell>
        </row>
        <row r="38">
          <cell r="AD38">
            <v>1.3491479123380108</v>
          </cell>
        </row>
        <row r="39">
          <cell r="AD39">
            <v>4.2009103587517638E-2</v>
          </cell>
          <cell r="AE39">
            <v>-3.4415853573454558E-2</v>
          </cell>
          <cell r="AF39">
            <v>4.4054415824440252E-2</v>
          </cell>
        </row>
        <row r="190">
          <cell r="AD190">
            <v>138.80695900962962</v>
          </cell>
        </row>
        <row r="191">
          <cell r="AD191">
            <v>0.10985964538485327</v>
          </cell>
          <cell r="AE191">
            <v>2.9702129126655707E-2</v>
          </cell>
          <cell r="AF191">
            <v>5.5802231956637804E-2</v>
          </cell>
        </row>
      </sheetData>
      <sheetData sheetId="5"/>
      <sheetData sheetId="6"/>
      <sheetData sheetId="7"/>
      <sheetData sheetId="8">
        <row r="11">
          <cell r="AE11">
            <v>-2.1309951874985823E-3</v>
          </cell>
          <cell r="AF11">
            <v>-2.2600426606082811E-3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  <sheetName val="WEO_Ass"/>
      <sheetName val="vul-ind_SRversion"/>
      <sheetName val="vul-ind_PDRversion"/>
      <sheetName val="BOP_Stress_"/>
      <sheetName val="Inv__Income"/>
      <sheetName val="SA-Tab_27"/>
      <sheetName val="SA-Tab_28"/>
      <sheetName val="SA_Tab_29"/>
      <sheetName val="SA_Tab_30"/>
      <sheetName val="Oper_Budg_"/>
      <sheetName val="Old_Summ_BoP"/>
      <sheetName val="Old_Brf-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  <sheetName val="my_table"/>
      <sheetName val="Assu__summary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IFP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ADC"/>
      </a:accent1>
      <a:accent2>
        <a:srgbClr val="AAD3F2"/>
      </a:accent2>
      <a:accent3>
        <a:srgbClr val="B0D6AF"/>
      </a:accent3>
      <a:accent4>
        <a:srgbClr val="D3BEDE"/>
      </a:accent4>
      <a:accent5>
        <a:srgbClr val="D9D3AB"/>
      </a:accent5>
      <a:accent6>
        <a:srgbClr val="F9C9BA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2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tabColor rgb="FFFFFF00"/>
    <pageSetUpPr fitToPage="1"/>
  </sheetPr>
  <dimension ref="A1:S172"/>
  <sheetViews>
    <sheetView topLeftCell="A67" zoomScale="115" zoomScaleNormal="115" workbookViewId="0">
      <selection activeCell="C85" sqref="C85"/>
    </sheetView>
  </sheetViews>
  <sheetFormatPr defaultColWidth="9.140625" defaultRowHeight="15" x14ac:dyDescent="0.25"/>
  <cols>
    <col min="1" max="1" width="36.7109375" style="12" customWidth="1"/>
    <col min="2" max="4" width="12.7109375" style="9" customWidth="1"/>
    <col min="5" max="6" width="12.7109375" style="10" customWidth="1"/>
    <col min="7" max="7" width="3.28515625" style="10" customWidth="1"/>
    <col min="8" max="9" width="12.7109375" style="10" customWidth="1"/>
    <col min="10" max="10" width="10.7109375" style="10" customWidth="1"/>
    <col min="11" max="11" width="28.7109375" style="10" customWidth="1"/>
    <col min="12" max="16384" width="9.140625" style="10"/>
  </cols>
  <sheetData>
    <row r="1" spans="1:6" ht="13.5" customHeight="1" x14ac:dyDescent="0.25">
      <c r="A1" s="8" t="s">
        <v>136</v>
      </c>
    </row>
    <row r="2" spans="1:6" ht="13.5" customHeight="1" x14ac:dyDescent="0.25">
      <c r="A2" s="11" t="s">
        <v>137</v>
      </c>
    </row>
    <row r="3" spans="1:6" ht="13.5" customHeight="1" x14ac:dyDescent="0.25"/>
    <row r="4" spans="1:6" ht="13.5" customHeight="1" x14ac:dyDescent="0.25">
      <c r="A4" s="13"/>
      <c r="B4" s="14" t="s">
        <v>31</v>
      </c>
      <c r="C4" s="15" t="s">
        <v>138</v>
      </c>
      <c r="D4" s="15" t="s">
        <v>139</v>
      </c>
      <c r="E4" s="15" t="s">
        <v>138</v>
      </c>
      <c r="F4" s="15" t="s">
        <v>139</v>
      </c>
    </row>
    <row r="5" spans="1:6" ht="13.5" customHeight="1" x14ac:dyDescent="0.25">
      <c r="A5" s="13"/>
      <c r="B5" s="14"/>
      <c r="C5" s="14" t="s">
        <v>33</v>
      </c>
      <c r="D5" s="14" t="s">
        <v>33</v>
      </c>
      <c r="E5" s="16" t="s">
        <v>34</v>
      </c>
      <c r="F5" s="16" t="s">
        <v>34</v>
      </c>
    </row>
    <row r="6" spans="1:6" ht="13.5" customHeight="1" x14ac:dyDescent="0.25">
      <c r="A6" s="17" t="s">
        <v>140</v>
      </c>
      <c r="B6" s="14"/>
      <c r="C6" s="14"/>
      <c r="D6" s="14"/>
      <c r="E6" s="14"/>
      <c r="F6" s="14"/>
    </row>
    <row r="7" spans="1:6" ht="13.5" customHeight="1" x14ac:dyDescent="0.25">
      <c r="A7" s="17" t="s">
        <v>141</v>
      </c>
      <c r="B7" s="14" t="s">
        <v>26</v>
      </c>
      <c r="C7" s="18">
        <v>-2.9799996626778942</v>
      </c>
      <c r="D7" s="18">
        <v>-2.8299985372010985</v>
      </c>
      <c r="E7" s="19">
        <f>E8+E10+E11</f>
        <v>-2175.0010000000002</v>
      </c>
      <c r="F7" s="19">
        <v>-2144.3620000000001</v>
      </c>
    </row>
    <row r="8" spans="1:6" ht="13.5" customHeight="1" x14ac:dyDescent="0.25">
      <c r="A8" s="17" t="s">
        <v>142</v>
      </c>
      <c r="B8" s="14" t="s">
        <v>24</v>
      </c>
      <c r="C8" s="18">
        <v>-3.1707154430595006</v>
      </c>
      <c r="D8" s="18">
        <v>-2.9701772731728653</v>
      </c>
      <c r="E8" s="19">
        <v>-2314.1979999999999</v>
      </c>
      <c r="F8" s="19">
        <v>-2250.5790000000002</v>
      </c>
    </row>
    <row r="9" spans="1:6" ht="13.5" customHeight="1" x14ac:dyDescent="0.25">
      <c r="A9" s="17" t="s">
        <v>143</v>
      </c>
      <c r="B9" s="14" t="s">
        <v>22</v>
      </c>
      <c r="C9" s="19" t="s">
        <v>144</v>
      </c>
      <c r="D9" s="19" t="s">
        <v>144</v>
      </c>
      <c r="E9" s="19" t="s">
        <v>144</v>
      </c>
      <c r="F9" s="19" t="s">
        <v>144</v>
      </c>
    </row>
    <row r="10" spans="1:6" ht="13.5" customHeight="1" x14ac:dyDescent="0.25">
      <c r="A10" s="17" t="s">
        <v>145</v>
      </c>
      <c r="B10" s="14" t="s">
        <v>19</v>
      </c>
      <c r="C10" s="18">
        <v>0.14320981219858944</v>
      </c>
      <c r="D10" s="18">
        <v>4.9061303837901818E-2</v>
      </c>
      <c r="E10" s="19">
        <v>104.524</v>
      </c>
      <c r="F10" s="19">
        <v>37.174999999999997</v>
      </c>
    </row>
    <row r="11" spans="1:6" ht="13.5" customHeight="1" x14ac:dyDescent="0.25">
      <c r="A11" s="17" t="s">
        <v>146</v>
      </c>
      <c r="B11" s="14" t="s">
        <v>17</v>
      </c>
      <c r="C11" s="18">
        <v>4.7505968183017222E-2</v>
      </c>
      <c r="D11" s="18">
        <v>9.111743213386464E-2</v>
      </c>
      <c r="E11" s="19">
        <v>34.673000000000002</v>
      </c>
      <c r="F11" s="19">
        <v>69.042000000000002</v>
      </c>
    </row>
    <row r="12" spans="1:6" ht="13.5" customHeight="1" x14ac:dyDescent="0.25">
      <c r="A12" s="17" t="s">
        <v>147</v>
      </c>
      <c r="B12" s="14" t="s">
        <v>15</v>
      </c>
      <c r="C12" s="18">
        <v>1.8670531923118672</v>
      </c>
      <c r="D12" s="18">
        <v>1.8145753789353898</v>
      </c>
      <c r="E12" s="19">
        <v>1362.6990000000001</v>
      </c>
      <c r="F12" s="20">
        <v>1374.95</v>
      </c>
    </row>
    <row r="13" spans="1:6" ht="13.5" customHeight="1" x14ac:dyDescent="0.25">
      <c r="A13" s="17" t="s">
        <v>148</v>
      </c>
      <c r="B13" s="14"/>
      <c r="C13" s="14"/>
      <c r="D13" s="14"/>
      <c r="E13" s="14"/>
      <c r="F13" s="14"/>
    </row>
    <row r="14" spans="1:6" ht="13.5" customHeight="1" x14ac:dyDescent="0.25">
      <c r="A14" s="17" t="s">
        <v>149</v>
      </c>
      <c r="B14" s="14"/>
      <c r="C14" s="14"/>
      <c r="D14" s="14"/>
      <c r="E14" s="14"/>
      <c r="F14" s="14"/>
    </row>
    <row r="15" spans="1:6" ht="13.5" customHeight="1" x14ac:dyDescent="0.25">
      <c r="A15" s="17" t="s">
        <v>150</v>
      </c>
      <c r="B15" s="14"/>
      <c r="C15" s="14"/>
      <c r="D15" s="14"/>
      <c r="E15" s="14"/>
      <c r="F15" s="14"/>
    </row>
    <row r="16" spans="1:6" ht="13.5" customHeight="1" x14ac:dyDescent="0.25">
      <c r="A16" s="17" t="s">
        <v>151</v>
      </c>
      <c r="B16" s="14"/>
      <c r="C16" s="14"/>
      <c r="D16" s="14"/>
      <c r="E16" s="14"/>
      <c r="F16" s="14"/>
    </row>
    <row r="17" spans="1:14" ht="13.5" customHeight="1" x14ac:dyDescent="0.25">
      <c r="A17" s="21" t="s">
        <v>152</v>
      </c>
      <c r="B17" s="22"/>
      <c r="C17" s="22"/>
      <c r="D17" s="23"/>
      <c r="E17" s="22"/>
      <c r="F17" s="23"/>
    </row>
    <row r="18" spans="1:14" ht="13.5" customHeight="1" x14ac:dyDescent="0.25">
      <c r="A18" s="24" t="s">
        <v>153</v>
      </c>
      <c r="B18" s="14"/>
      <c r="C18" s="14"/>
      <c r="D18" s="14"/>
      <c r="E18" s="14"/>
      <c r="F18" s="14"/>
    </row>
    <row r="19" spans="1:14" ht="13.5" customHeight="1" x14ac:dyDescent="0.25">
      <c r="A19" s="25" t="s">
        <v>154</v>
      </c>
      <c r="B19" s="14"/>
      <c r="C19" s="14"/>
      <c r="D19" s="14"/>
      <c r="E19" s="14"/>
      <c r="F19" s="14"/>
    </row>
    <row r="20" spans="1:14" ht="13.5" customHeight="1" x14ac:dyDescent="0.25">
      <c r="A20" s="25" t="s">
        <v>155</v>
      </c>
      <c r="B20" s="14"/>
      <c r="C20" s="14"/>
      <c r="D20" s="14"/>
      <c r="E20" s="14"/>
      <c r="F20" s="14"/>
    </row>
    <row r="21" spans="1:14" ht="13.5" customHeight="1" x14ac:dyDescent="0.25">
      <c r="A21" s="17" t="s">
        <v>156</v>
      </c>
      <c r="B21" s="14"/>
      <c r="C21" s="14"/>
      <c r="D21" s="14"/>
      <c r="E21" s="14"/>
      <c r="F21" s="14"/>
    </row>
    <row r="22" spans="1:14" ht="13.5" customHeight="1" x14ac:dyDescent="0.25">
      <c r="A22" s="17" t="s">
        <v>157</v>
      </c>
      <c r="B22" s="14"/>
      <c r="C22" s="14"/>
      <c r="D22" s="14"/>
      <c r="E22" s="14"/>
      <c r="F22" s="14"/>
    </row>
    <row r="23" spans="1:14" ht="24" customHeight="1" x14ac:dyDescent="0.25">
      <c r="A23" s="17" t="s">
        <v>158</v>
      </c>
      <c r="B23" s="14"/>
      <c r="C23" s="14"/>
      <c r="D23" s="14"/>
      <c r="E23" s="14"/>
      <c r="F23" s="14"/>
    </row>
    <row r="24" spans="1:14" ht="24" customHeight="1" x14ac:dyDescent="0.25">
      <c r="A24" s="17" t="s">
        <v>159</v>
      </c>
      <c r="B24" s="14"/>
      <c r="C24" s="14"/>
      <c r="D24" s="14"/>
      <c r="E24" s="14"/>
      <c r="F24" s="14"/>
    </row>
    <row r="25" spans="1:14" ht="13.5" customHeight="1" x14ac:dyDescent="0.25">
      <c r="A25" s="17" t="s">
        <v>160</v>
      </c>
      <c r="B25" s="14"/>
      <c r="C25" s="14"/>
      <c r="D25" s="14"/>
      <c r="E25" s="14"/>
      <c r="F25" s="14"/>
    </row>
    <row r="26" spans="1:14" ht="12" customHeight="1" x14ac:dyDescent="0.25">
      <c r="A26" s="9" t="s">
        <v>161</v>
      </c>
      <c r="B26" s="26"/>
      <c r="C26" s="26"/>
      <c r="D26" s="26"/>
    </row>
    <row r="27" spans="1:14" ht="12" customHeight="1" x14ac:dyDescent="0.25">
      <c r="A27" s="9" t="s">
        <v>162</v>
      </c>
      <c r="B27" s="26"/>
      <c r="C27" s="26"/>
      <c r="D27" s="26"/>
    </row>
    <row r="28" spans="1:14" ht="12" customHeight="1" x14ac:dyDescent="0.25">
      <c r="A28" s="9" t="s">
        <v>163</v>
      </c>
      <c r="B28" s="26"/>
      <c r="C28" s="26"/>
      <c r="D28" s="26"/>
    </row>
    <row r="29" spans="1:14" ht="13.5" customHeight="1" x14ac:dyDescent="0.25">
      <c r="B29" s="26"/>
      <c r="C29" s="26"/>
      <c r="D29" s="26"/>
      <c r="K29" s="12"/>
      <c r="L29" s="27"/>
      <c r="M29" s="27"/>
      <c r="N29" s="27"/>
    </row>
    <row r="30" spans="1:14" ht="13.5" customHeight="1" x14ac:dyDescent="0.25">
      <c r="A30" s="28" t="s">
        <v>164</v>
      </c>
      <c r="B30" s="26"/>
      <c r="C30" s="26"/>
      <c r="D30" s="26"/>
      <c r="K30" s="12"/>
      <c r="L30" s="27"/>
      <c r="M30" s="27"/>
      <c r="N30" s="27"/>
    </row>
    <row r="31" spans="1:14" ht="13.5" customHeight="1" x14ac:dyDescent="0.25">
      <c r="A31" s="302" t="s">
        <v>477</v>
      </c>
      <c r="B31" s="26"/>
      <c r="C31" s="26"/>
      <c r="D31" s="26"/>
      <c r="K31" s="12"/>
      <c r="L31" s="27"/>
      <c r="M31" s="27"/>
      <c r="N31" s="27"/>
    </row>
    <row r="32" spans="1:14" ht="13.5" customHeight="1" x14ac:dyDescent="0.25">
      <c r="A32" s="29" t="s">
        <v>165</v>
      </c>
      <c r="B32" s="26"/>
      <c r="C32" s="26"/>
      <c r="D32" s="26"/>
      <c r="K32" s="12"/>
      <c r="L32" s="27"/>
      <c r="M32" s="27"/>
      <c r="N32" s="27"/>
    </row>
    <row r="33" spans="1:11" ht="13.5" customHeight="1" x14ac:dyDescent="0.25">
      <c r="A33" s="30"/>
      <c r="B33" s="31"/>
      <c r="C33" s="31"/>
      <c r="D33" s="31"/>
      <c r="H33" s="12"/>
      <c r="I33" s="27"/>
      <c r="J33" s="27"/>
      <c r="K33" s="27"/>
    </row>
    <row r="34" spans="1:11" ht="13.5" customHeight="1" x14ac:dyDescent="0.25">
      <c r="A34" s="32"/>
      <c r="B34" s="16" t="s">
        <v>31</v>
      </c>
      <c r="C34" s="33" t="s">
        <v>138</v>
      </c>
      <c r="D34" s="33" t="s">
        <v>139</v>
      </c>
      <c r="E34" s="33" t="s">
        <v>138</v>
      </c>
      <c r="F34" s="33" t="s">
        <v>139</v>
      </c>
      <c r="H34" s="33">
        <v>2013</v>
      </c>
      <c r="I34" s="33">
        <v>2014</v>
      </c>
      <c r="J34" s="27"/>
      <c r="K34" s="27"/>
    </row>
    <row r="35" spans="1:11" ht="13.5" customHeight="1" x14ac:dyDescent="0.25">
      <c r="A35" s="34" t="s">
        <v>32</v>
      </c>
      <c r="B35" s="16"/>
      <c r="C35" s="16" t="s">
        <v>33</v>
      </c>
      <c r="D35" s="16" t="s">
        <v>33</v>
      </c>
      <c r="E35" s="16" t="s">
        <v>34</v>
      </c>
      <c r="F35" s="16" t="s">
        <v>34</v>
      </c>
      <c r="H35" s="12"/>
      <c r="I35" s="27"/>
      <c r="J35" s="27"/>
      <c r="K35" s="27"/>
    </row>
    <row r="36" spans="1:11" ht="13.5" customHeight="1" x14ac:dyDescent="0.25">
      <c r="A36" s="35" t="s">
        <v>166</v>
      </c>
      <c r="B36" s="16" t="s">
        <v>36</v>
      </c>
      <c r="C36" s="5">
        <f>SUM(C38:C43)</f>
        <v>32.899814142644416</v>
      </c>
      <c r="D36" s="5">
        <f>SUM(D38:D43)</f>
        <v>33.203017192981292</v>
      </c>
      <c r="E36" s="127">
        <f>SUM(E38:E43)</f>
        <v>24012.462000000003</v>
      </c>
      <c r="F36" s="127">
        <f>SUM(F38:F43)</f>
        <v>25158.772140000001</v>
      </c>
      <c r="G36" s="37"/>
      <c r="H36" s="119">
        <f>E65-E36</f>
        <v>0</v>
      </c>
      <c r="I36" s="120">
        <f>F65-F36</f>
        <v>572.25586000000112</v>
      </c>
      <c r="J36" s="27"/>
      <c r="K36" s="27"/>
    </row>
    <row r="37" spans="1:11" ht="13.5" customHeight="1" x14ac:dyDescent="0.25">
      <c r="A37" s="38" t="s">
        <v>37</v>
      </c>
      <c r="B37" s="39"/>
      <c r="C37" s="40"/>
      <c r="D37" s="40"/>
      <c r="E37" s="128"/>
      <c r="F37" s="129"/>
      <c r="G37" s="37"/>
      <c r="H37" s="119">
        <f t="shared" ref="H37:I37" si="0">E66-E37</f>
        <v>0</v>
      </c>
      <c r="I37" s="120">
        <f t="shared" si="0"/>
        <v>0</v>
      </c>
      <c r="J37" s="27"/>
      <c r="K37" s="27"/>
    </row>
    <row r="38" spans="1:11" ht="13.5" customHeight="1" x14ac:dyDescent="0.25">
      <c r="A38" s="41" t="s">
        <v>38</v>
      </c>
      <c r="B38" s="16" t="s">
        <v>39</v>
      </c>
      <c r="C38" s="5">
        <v>9.9806376837376174</v>
      </c>
      <c r="D38" s="5">
        <v>9.504559619665951</v>
      </c>
      <c r="E38" s="127">
        <v>7284.53</v>
      </c>
      <c r="F38" s="127">
        <v>7201.8469999999998</v>
      </c>
      <c r="G38" s="37"/>
      <c r="H38" s="119">
        <f t="shared" ref="H38:I38" si="1">E67-E38</f>
        <v>0</v>
      </c>
      <c r="I38" s="120">
        <f t="shared" si="1"/>
        <v>250</v>
      </c>
      <c r="J38" s="27"/>
      <c r="K38" s="27"/>
    </row>
    <row r="39" spans="1:11" ht="13.5" customHeight="1" x14ac:dyDescent="0.25">
      <c r="A39" s="41" t="s">
        <v>40</v>
      </c>
      <c r="B39" s="16" t="s">
        <v>41</v>
      </c>
      <c r="C39" s="5">
        <v>5.630026512119982</v>
      </c>
      <c r="D39" s="5">
        <v>5.5775001785607108</v>
      </c>
      <c r="E39" s="127">
        <v>4109.1660000000002</v>
      </c>
      <c r="F39" s="127">
        <v>4226.2139999999999</v>
      </c>
      <c r="G39" s="37"/>
      <c r="H39" s="119">
        <f t="shared" ref="H39:I39" si="2">E68-E39</f>
        <v>0</v>
      </c>
      <c r="I39" s="120">
        <f t="shared" si="2"/>
        <v>162.91899999999987</v>
      </c>
      <c r="J39" s="27"/>
      <c r="K39" s="27"/>
    </row>
    <row r="40" spans="1:11" ht="13.5" customHeight="1" x14ac:dyDescent="0.25">
      <c r="A40" s="41" t="s">
        <v>42</v>
      </c>
      <c r="B40" s="16" t="s">
        <v>43</v>
      </c>
      <c r="C40" s="5">
        <v>0</v>
      </c>
      <c r="D40" s="5">
        <v>0</v>
      </c>
      <c r="E40" s="127">
        <v>0</v>
      </c>
      <c r="F40" s="127">
        <v>0</v>
      </c>
      <c r="G40" s="37"/>
      <c r="H40" s="119">
        <f t="shared" ref="H40:I40" si="3">E69-E40</f>
        <v>0</v>
      </c>
      <c r="I40" s="120">
        <f t="shared" si="3"/>
        <v>0</v>
      </c>
      <c r="J40" s="27"/>
      <c r="K40" s="27"/>
    </row>
    <row r="41" spans="1:11" ht="13.5" customHeight="1" x14ac:dyDescent="0.25">
      <c r="A41" s="41" t="s">
        <v>44</v>
      </c>
      <c r="B41" s="16" t="s">
        <v>45</v>
      </c>
      <c r="C41" s="5">
        <v>13.582711647459652</v>
      </c>
      <c r="D41" s="5">
        <v>13.131784878080122</v>
      </c>
      <c r="E41" s="127">
        <v>9913.5619999999999</v>
      </c>
      <c r="F41" s="130">
        <v>9950.2880000000005</v>
      </c>
      <c r="G41" s="37"/>
      <c r="H41" s="119">
        <f t="shared" ref="H41:I41" si="4">E70-E41</f>
        <v>0</v>
      </c>
      <c r="I41" s="120">
        <f t="shared" si="4"/>
        <v>-104.92100000000028</v>
      </c>
      <c r="J41" s="27"/>
      <c r="K41" s="27"/>
    </row>
    <row r="42" spans="1:11" ht="13.5" customHeight="1" x14ac:dyDescent="0.25">
      <c r="A42" s="41" t="s">
        <v>46</v>
      </c>
      <c r="B42" s="16" t="s">
        <v>47</v>
      </c>
      <c r="C42" s="5">
        <v>0.36225270278652033</v>
      </c>
      <c r="D42" s="5">
        <v>1.4533178955523576</v>
      </c>
      <c r="E42" s="127">
        <v>264.39600000000002</v>
      </c>
      <c r="F42" s="130">
        <v>1101.2159999999999</v>
      </c>
      <c r="G42" s="37"/>
      <c r="H42" s="119">
        <f t="shared" ref="H42:I42" si="5">E71-E42</f>
        <v>0</v>
      </c>
      <c r="I42" s="120">
        <f t="shared" si="5"/>
        <v>0</v>
      </c>
      <c r="J42" s="27"/>
      <c r="K42" s="27"/>
    </row>
    <row r="43" spans="1:11" ht="13.5" customHeight="1" x14ac:dyDescent="0.25">
      <c r="A43" s="41" t="s">
        <v>48</v>
      </c>
      <c r="B43" s="16"/>
      <c r="C43" s="5">
        <v>3.3441855965406475</v>
      </c>
      <c r="D43" s="5">
        <v>3.5358546211221502</v>
      </c>
      <c r="E43" s="127">
        <v>2440.808</v>
      </c>
      <c r="F43" s="130">
        <v>2679.2071399999991</v>
      </c>
      <c r="G43" s="37"/>
      <c r="H43" s="119">
        <f t="shared" ref="H43:I43" si="6">E72-E43</f>
        <v>0</v>
      </c>
      <c r="I43" s="120">
        <f t="shared" si="6"/>
        <v>264.25786000000107</v>
      </c>
      <c r="J43" s="27"/>
      <c r="K43" s="27"/>
    </row>
    <row r="44" spans="1:11" ht="13.5" customHeight="1" x14ac:dyDescent="0.25">
      <c r="A44" s="42" t="s">
        <v>49</v>
      </c>
      <c r="B44" s="16"/>
      <c r="C44" s="5">
        <f>SUM(C38:C41)</f>
        <v>29.193375843317249</v>
      </c>
      <c r="D44" s="5">
        <f>SUM(D38:D41)</f>
        <v>28.213844676306785</v>
      </c>
      <c r="E44" s="127">
        <f>SUM(E38:E41)</f>
        <v>21307.258000000002</v>
      </c>
      <c r="F44" s="127">
        <f>SUM(F38:F41)</f>
        <v>21378.349000000002</v>
      </c>
      <c r="G44" s="37"/>
      <c r="H44" s="119">
        <f t="shared" ref="H44:I44" si="7">E73-E44</f>
        <v>0</v>
      </c>
      <c r="I44" s="120">
        <f t="shared" si="7"/>
        <v>307.99799999999959</v>
      </c>
      <c r="J44" s="27"/>
      <c r="K44" s="27"/>
    </row>
    <row r="45" spans="1:11" ht="13.5" customHeight="1" x14ac:dyDescent="0.25">
      <c r="A45" s="35" t="s">
        <v>167</v>
      </c>
      <c r="B45" s="16" t="s">
        <v>51</v>
      </c>
      <c r="C45" s="5">
        <f>SUM(C47:C55)-C50</f>
        <v>35.879813805322314</v>
      </c>
      <c r="D45" s="5">
        <f>SUM(D47:D55)-D50</f>
        <v>36.950272567051591</v>
      </c>
      <c r="E45" s="127">
        <f>SUM(E47:E55)-E50</f>
        <v>26187.463000000003</v>
      </c>
      <c r="F45" s="130">
        <f>SUM(F47:F55)-F50</f>
        <v>27998.163016999999</v>
      </c>
      <c r="G45" s="37"/>
      <c r="H45" s="119">
        <f t="shared" ref="H45:I45" si="8">E74-E45</f>
        <v>0</v>
      </c>
      <c r="I45" s="120">
        <f t="shared" si="8"/>
        <v>-122.77301700000316</v>
      </c>
      <c r="J45" s="27"/>
      <c r="K45" s="27"/>
    </row>
    <row r="46" spans="1:11" ht="13.5" customHeight="1" x14ac:dyDescent="0.25">
      <c r="A46" s="38" t="s">
        <v>37</v>
      </c>
      <c r="B46" s="39"/>
      <c r="C46" s="43"/>
      <c r="D46" s="43"/>
      <c r="E46" s="131"/>
      <c r="F46" s="132"/>
      <c r="G46" s="37"/>
      <c r="H46" s="119">
        <f t="shared" ref="H46:I46" si="9">E75-E46</f>
        <v>0</v>
      </c>
      <c r="I46" s="120">
        <f t="shared" si="9"/>
        <v>0</v>
      </c>
      <c r="J46" s="27"/>
      <c r="K46" s="27"/>
    </row>
    <row r="47" spans="1:11" ht="13.5" customHeight="1" x14ac:dyDescent="0.25">
      <c r="A47" s="41" t="s">
        <v>52</v>
      </c>
      <c r="B47" s="16" t="s">
        <v>53</v>
      </c>
      <c r="C47" s="5">
        <v>6.7049427238162647</v>
      </c>
      <c r="D47" s="5">
        <v>6.5861257470185635</v>
      </c>
      <c r="E47" s="127">
        <v>4893.7110000000002</v>
      </c>
      <c r="F47" s="130">
        <v>4990.4752929999995</v>
      </c>
      <c r="G47" s="37"/>
      <c r="H47" s="119">
        <f t="shared" ref="H47:I47" si="10">E76-E47</f>
        <v>0</v>
      </c>
      <c r="I47" s="120">
        <f t="shared" si="10"/>
        <v>-96.79829299999983</v>
      </c>
      <c r="J47" s="27"/>
      <c r="K47" s="27"/>
    </row>
    <row r="48" spans="1:11" ht="13.5" customHeight="1" x14ac:dyDescent="0.25">
      <c r="A48" s="41" t="s">
        <v>54</v>
      </c>
      <c r="B48" s="16" t="s">
        <v>55</v>
      </c>
      <c r="C48" s="5">
        <v>4.1987148356604918</v>
      </c>
      <c r="D48" s="5">
        <v>4.5102133255437078</v>
      </c>
      <c r="E48" s="127">
        <v>3064.5</v>
      </c>
      <c r="F48" s="130">
        <v>3417.5035570000018</v>
      </c>
      <c r="G48" s="37"/>
      <c r="H48" s="119">
        <f t="shared" ref="H48:I48" si="11">E77-E48</f>
        <v>0</v>
      </c>
      <c r="I48" s="120">
        <f t="shared" si="11"/>
        <v>113.25544299999819</v>
      </c>
      <c r="J48" s="27"/>
      <c r="K48" s="27"/>
    </row>
    <row r="49" spans="1:14" ht="13.5" customHeight="1" x14ac:dyDescent="0.25">
      <c r="A49" s="41" t="s">
        <v>56</v>
      </c>
      <c r="B49" s="16" t="s">
        <v>168</v>
      </c>
      <c r="C49" s="5">
        <v>18.433728242707062</v>
      </c>
      <c r="D49" s="5">
        <v>18.400555831908942</v>
      </c>
      <c r="E49" s="127">
        <v>13454.155000000001</v>
      </c>
      <c r="F49" s="130">
        <v>13942.57</v>
      </c>
      <c r="G49" s="37"/>
      <c r="H49" s="119">
        <f t="shared" ref="H49:I49" si="12">E78-E49</f>
        <v>0</v>
      </c>
      <c r="I49" s="120">
        <f t="shared" si="12"/>
        <v>-290.10699999999997</v>
      </c>
      <c r="J49" s="27"/>
      <c r="K49" s="27"/>
    </row>
    <row r="50" spans="1:14" ht="13.5" customHeight="1" x14ac:dyDescent="0.25">
      <c r="A50" s="44" t="s">
        <v>58</v>
      </c>
      <c r="B50" s="39"/>
      <c r="C50" s="5">
        <v>0.25548655706328854</v>
      </c>
      <c r="D50" s="5">
        <v>0.23652497471775666</v>
      </c>
      <c r="E50" s="127">
        <v>186.471</v>
      </c>
      <c r="F50" s="133">
        <v>179.221</v>
      </c>
      <c r="G50" s="37"/>
      <c r="H50" s="119">
        <f t="shared" ref="H50:I50" si="13">E79-E50</f>
        <v>0</v>
      </c>
      <c r="I50" s="120">
        <f t="shared" si="13"/>
        <v>0</v>
      </c>
      <c r="J50" s="27"/>
      <c r="K50" s="27"/>
    </row>
    <row r="51" spans="1:14" ht="13.5" customHeight="1" x14ac:dyDescent="0.25">
      <c r="A51" s="41" t="s">
        <v>59</v>
      </c>
      <c r="B51" s="16" t="s">
        <v>60</v>
      </c>
      <c r="C51" s="5">
        <v>1.8670531923118672</v>
      </c>
      <c r="D51" s="5">
        <v>1.8145753789353898</v>
      </c>
      <c r="E51" s="127">
        <v>1362.6990000000001</v>
      </c>
      <c r="F51" s="127">
        <v>1374.95</v>
      </c>
      <c r="G51" s="37"/>
      <c r="H51" s="119">
        <f t="shared" ref="H51:I51" si="14">E80-E51</f>
        <v>0</v>
      </c>
      <c r="I51" s="120">
        <f t="shared" si="14"/>
        <v>0</v>
      </c>
      <c r="J51" s="27"/>
      <c r="K51" s="27"/>
    </row>
    <row r="52" spans="1:14" ht="13.5" customHeight="1" x14ac:dyDescent="0.25">
      <c r="A52" s="41" t="s">
        <v>61</v>
      </c>
      <c r="B52" s="16" t="s">
        <v>62</v>
      </c>
      <c r="C52" s="5">
        <v>1.2249286406868631</v>
      </c>
      <c r="D52" s="5">
        <v>1.3241565480944366</v>
      </c>
      <c r="E52" s="127">
        <v>894.03399999999999</v>
      </c>
      <c r="F52" s="127">
        <v>1003.347156</v>
      </c>
      <c r="G52" s="37"/>
      <c r="H52" s="119">
        <f t="shared" ref="H52:I52" si="15">E81-E52</f>
        <v>0</v>
      </c>
      <c r="I52" s="120">
        <f t="shared" si="15"/>
        <v>-14.282155999999986</v>
      </c>
      <c r="J52" s="27"/>
      <c r="K52" s="27"/>
    </row>
    <row r="53" spans="1:14" ht="13.5" customHeight="1" x14ac:dyDescent="0.25">
      <c r="A53" s="41" t="s">
        <v>63</v>
      </c>
      <c r="B53" s="16" t="s">
        <v>64</v>
      </c>
      <c r="C53" s="5">
        <v>1.5986574196566086</v>
      </c>
      <c r="D53" s="5">
        <v>1.2177875317060736</v>
      </c>
      <c r="E53" s="127">
        <v>1166.806</v>
      </c>
      <c r="F53" s="127">
        <v>922.74864199999979</v>
      </c>
      <c r="G53" s="37"/>
      <c r="H53" s="119">
        <f t="shared" ref="H53:I53" si="16">E82-E53</f>
        <v>0</v>
      </c>
      <c r="I53" s="120">
        <f t="shared" si="16"/>
        <v>62.854358000000161</v>
      </c>
      <c r="J53" s="27"/>
      <c r="K53" s="27"/>
    </row>
    <row r="54" spans="1:14" ht="13.5" customHeight="1" x14ac:dyDescent="0.25">
      <c r="A54" s="41" t="s">
        <v>65</v>
      </c>
      <c r="B54" s="16" t="s">
        <v>66</v>
      </c>
      <c r="C54" s="5">
        <v>0.48010718238640426</v>
      </c>
      <c r="D54" s="5">
        <v>0.75954260242113025</v>
      </c>
      <c r="E54" s="127">
        <v>350.41399999999999</v>
      </c>
      <c r="F54" s="127">
        <v>575.52478300000007</v>
      </c>
      <c r="G54" s="37"/>
      <c r="H54" s="119">
        <f t="shared" ref="H54:I54" si="17">E83-E54</f>
        <v>0</v>
      </c>
      <c r="I54" s="120">
        <f t="shared" si="17"/>
        <v>-11.090783000000101</v>
      </c>
      <c r="J54" s="27"/>
      <c r="K54" s="27"/>
    </row>
    <row r="55" spans="1:14" ht="13.5" customHeight="1" x14ac:dyDescent="0.25">
      <c r="A55" s="41" t="s">
        <v>67</v>
      </c>
      <c r="B55" s="16"/>
      <c r="C55" s="5">
        <v>1.3716815680967491</v>
      </c>
      <c r="D55" s="5">
        <v>2.3373156014233532</v>
      </c>
      <c r="E55" s="127">
        <v>1001.1439999999999</v>
      </c>
      <c r="F55" s="127">
        <v>1771.0435859999989</v>
      </c>
      <c r="G55" s="37"/>
      <c r="H55" s="119">
        <f t="shared" ref="H55:I55" si="18">E84-E55</f>
        <v>0</v>
      </c>
      <c r="I55" s="120">
        <f t="shared" si="18"/>
        <v>113.39541400000121</v>
      </c>
      <c r="J55" s="27"/>
      <c r="K55" s="27"/>
    </row>
    <row r="56" spans="1:14" ht="13.5" customHeight="1" x14ac:dyDescent="0.25">
      <c r="A56" s="565" t="s">
        <v>169</v>
      </c>
      <c r="B56" s="565"/>
      <c r="C56" s="565"/>
      <c r="D56" s="565"/>
      <c r="F56" s="45"/>
      <c r="H56" s="12"/>
      <c r="I56" s="121">
        <f>I36-I45</f>
        <v>695.02887700000429</v>
      </c>
      <c r="J56" s="27"/>
      <c r="K56" s="27"/>
    </row>
    <row r="57" spans="1:14" ht="13.5" customHeight="1" x14ac:dyDescent="0.25">
      <c r="B57" s="26"/>
      <c r="C57" s="46"/>
      <c r="D57" s="46">
        <f>D45-D36</f>
        <v>3.7472553740702992</v>
      </c>
      <c r="E57" s="46"/>
      <c r="F57" s="46"/>
      <c r="H57" s="12"/>
      <c r="I57" s="27"/>
      <c r="J57" s="27"/>
      <c r="K57" s="27"/>
    </row>
    <row r="58" spans="1:14" ht="13.5" customHeight="1" x14ac:dyDescent="0.25">
      <c r="B58" s="26"/>
      <c r="C58" s="26"/>
      <c r="D58" s="26"/>
      <c r="K58" s="12"/>
      <c r="L58" s="27"/>
      <c r="M58" s="27"/>
      <c r="N58" s="27"/>
    </row>
    <row r="59" spans="1:14" ht="13.5" customHeight="1" x14ac:dyDescent="0.25">
      <c r="A59" s="28" t="s">
        <v>170</v>
      </c>
      <c r="B59" s="31"/>
      <c r="C59" s="31"/>
      <c r="D59" s="31"/>
      <c r="K59" s="12"/>
      <c r="L59" s="27"/>
      <c r="M59" s="27"/>
      <c r="N59" s="27"/>
    </row>
    <row r="60" spans="1:14" ht="13.5" customHeight="1" x14ac:dyDescent="0.25">
      <c r="A60" s="47"/>
      <c r="B60" s="31"/>
      <c r="C60" s="31"/>
      <c r="D60" s="31"/>
      <c r="K60" s="12"/>
      <c r="L60" s="27"/>
      <c r="M60" s="27"/>
      <c r="N60" s="27"/>
    </row>
    <row r="61" spans="1:14" ht="13.5" customHeight="1" x14ac:dyDescent="0.25">
      <c r="A61" s="48" t="s">
        <v>30</v>
      </c>
      <c r="B61" s="31"/>
      <c r="C61" s="31"/>
      <c r="D61" s="31"/>
      <c r="K61" s="12"/>
      <c r="L61" s="27"/>
      <c r="M61" s="27"/>
      <c r="N61" s="27"/>
    </row>
    <row r="62" spans="1:14" ht="13.5" customHeight="1" x14ac:dyDescent="0.25">
      <c r="A62" s="30"/>
      <c r="B62" s="31"/>
      <c r="C62" s="31"/>
      <c r="D62" s="31"/>
      <c r="K62" s="12"/>
      <c r="L62" s="27"/>
      <c r="M62" s="27"/>
      <c r="N62" s="27"/>
    </row>
    <row r="63" spans="1:14" ht="13.5" customHeight="1" x14ac:dyDescent="0.25">
      <c r="A63" s="32"/>
      <c r="B63" s="16" t="s">
        <v>31</v>
      </c>
      <c r="C63" s="33" t="s">
        <v>138</v>
      </c>
      <c r="D63" s="33" t="s">
        <v>139</v>
      </c>
      <c r="E63" s="33" t="s">
        <v>138</v>
      </c>
      <c r="F63" s="33" t="s">
        <v>139</v>
      </c>
      <c r="K63" s="12"/>
      <c r="L63" s="27"/>
      <c r="M63" s="27"/>
      <c r="N63" s="27"/>
    </row>
    <row r="64" spans="1:14" ht="13.5" customHeight="1" x14ac:dyDescent="0.25">
      <c r="A64" s="34" t="s">
        <v>32</v>
      </c>
      <c r="B64" s="16"/>
      <c r="C64" s="16" t="s">
        <v>33</v>
      </c>
      <c r="D64" s="16" t="s">
        <v>33</v>
      </c>
      <c r="E64" s="16" t="s">
        <v>34</v>
      </c>
      <c r="F64" s="16" t="s">
        <v>34</v>
      </c>
      <c r="K64" s="12"/>
      <c r="L64" s="27"/>
      <c r="M64" s="27"/>
      <c r="N64" s="27"/>
    </row>
    <row r="65" spans="1:14" ht="13.5" customHeight="1" x14ac:dyDescent="0.25">
      <c r="A65" s="35" t="s">
        <v>35</v>
      </c>
      <c r="B65" s="16" t="s">
        <v>36</v>
      </c>
      <c r="C65" s="5">
        <f>SUM(C67:C72)</f>
        <v>32.899814142644416</v>
      </c>
      <c r="D65" s="5">
        <f>SUM(D67:D72)</f>
        <v>33.958245669658623</v>
      </c>
      <c r="E65" s="127">
        <f>SUM(E67:E72)</f>
        <v>24012.462000000003</v>
      </c>
      <c r="F65" s="127">
        <f>SUM(F67:F72)</f>
        <v>25731.028000000002</v>
      </c>
      <c r="K65" s="12"/>
      <c r="L65" s="27"/>
      <c r="M65" s="27"/>
      <c r="N65" s="27"/>
    </row>
    <row r="66" spans="1:14" ht="13.5" customHeight="1" x14ac:dyDescent="0.25">
      <c r="A66" s="38" t="s">
        <v>37</v>
      </c>
      <c r="B66" s="39"/>
      <c r="C66" s="40"/>
      <c r="D66" s="49"/>
      <c r="E66" s="128"/>
      <c r="F66" s="129"/>
      <c r="K66" s="12"/>
      <c r="L66" s="27"/>
      <c r="M66" s="27"/>
      <c r="N66" s="27"/>
    </row>
    <row r="67" spans="1:14" ht="13.5" customHeight="1" x14ac:dyDescent="0.25">
      <c r="A67" s="41" t="s">
        <v>38</v>
      </c>
      <c r="B67" s="16" t="s">
        <v>39</v>
      </c>
      <c r="C67" s="5">
        <v>9.9806376837376174</v>
      </c>
      <c r="D67" s="5">
        <v>9.8344944134648884</v>
      </c>
      <c r="E67" s="127">
        <v>7284.53</v>
      </c>
      <c r="F67" s="127">
        <v>7451.8469999999998</v>
      </c>
      <c r="K67" s="12"/>
      <c r="L67" s="27"/>
      <c r="M67" s="27"/>
      <c r="N67" s="27"/>
    </row>
    <row r="68" spans="1:14" ht="13.5" customHeight="1" x14ac:dyDescent="0.25">
      <c r="A68" s="41" t="s">
        <v>40</v>
      </c>
      <c r="B68" s="16" t="s">
        <v>41</v>
      </c>
      <c r="C68" s="5">
        <v>5.630026512119982</v>
      </c>
      <c r="D68" s="5">
        <v>5.7925107652444261</v>
      </c>
      <c r="E68" s="127">
        <v>4109.1660000000002</v>
      </c>
      <c r="F68" s="127">
        <v>4389.1329999999998</v>
      </c>
      <c r="K68" s="12"/>
      <c r="L68" s="27"/>
      <c r="M68" s="27"/>
      <c r="N68" s="27"/>
    </row>
    <row r="69" spans="1:14" ht="13.5" customHeight="1" x14ac:dyDescent="0.25">
      <c r="A69" s="41" t="s">
        <v>42</v>
      </c>
      <c r="B69" s="16" t="s">
        <v>43</v>
      </c>
      <c r="C69" s="5">
        <v>0</v>
      </c>
      <c r="D69" s="5">
        <v>0</v>
      </c>
      <c r="E69" s="127">
        <v>0</v>
      </c>
      <c r="F69" s="127">
        <v>0</v>
      </c>
      <c r="K69" s="12"/>
      <c r="L69" s="27"/>
      <c r="M69" s="27"/>
      <c r="N69" s="27"/>
    </row>
    <row r="70" spans="1:14" ht="13.5" customHeight="1" x14ac:dyDescent="0.25">
      <c r="A70" s="41" t="s">
        <v>44</v>
      </c>
      <c r="B70" s="16" t="s">
        <v>45</v>
      </c>
      <c r="C70" s="5">
        <v>13.582711647459652</v>
      </c>
      <c r="D70" s="5">
        <v>12.993316524079408</v>
      </c>
      <c r="E70" s="127">
        <v>9913.5619999999999</v>
      </c>
      <c r="F70" s="127">
        <v>9845.3670000000002</v>
      </c>
      <c r="K70" s="12"/>
      <c r="L70" s="27"/>
      <c r="M70" s="27"/>
      <c r="N70" s="27"/>
    </row>
    <row r="71" spans="1:14" ht="13.5" customHeight="1" x14ac:dyDescent="0.25">
      <c r="A71" s="41" t="s">
        <v>46</v>
      </c>
      <c r="B71" s="16" t="s">
        <v>47</v>
      </c>
      <c r="C71" s="5">
        <v>0.36225270278652033</v>
      </c>
      <c r="D71" s="5">
        <v>1.4533178955523576</v>
      </c>
      <c r="E71" s="127">
        <v>264.39600000000002</v>
      </c>
      <c r="F71" s="127">
        <v>1101.2159999999999</v>
      </c>
      <c r="K71" s="12"/>
      <c r="L71" s="27"/>
      <c r="M71" s="27"/>
      <c r="N71" s="27"/>
    </row>
    <row r="72" spans="1:14" ht="13.5" customHeight="1" x14ac:dyDescent="0.25">
      <c r="A72" s="41" t="s">
        <v>48</v>
      </c>
      <c r="B72" s="16"/>
      <c r="C72" s="5">
        <v>3.3441855965406475</v>
      </c>
      <c r="D72" s="5">
        <v>3.8846060713175445</v>
      </c>
      <c r="E72" s="127">
        <v>2440.808</v>
      </c>
      <c r="F72" s="127">
        <v>2943.4650000000001</v>
      </c>
      <c r="K72" s="12"/>
      <c r="L72" s="27"/>
      <c r="M72" s="27"/>
      <c r="N72" s="27"/>
    </row>
    <row r="73" spans="1:14" ht="13.5" customHeight="1" x14ac:dyDescent="0.25">
      <c r="A73" s="42" t="s">
        <v>49</v>
      </c>
      <c r="B73" s="16"/>
      <c r="C73" s="5">
        <f>SUM(C67:C70)</f>
        <v>29.193375843317249</v>
      </c>
      <c r="D73" s="5">
        <f>SUM(D67:D70)</f>
        <v>28.620321702788722</v>
      </c>
      <c r="E73" s="127">
        <f>SUM(E67:E70)</f>
        <v>21307.258000000002</v>
      </c>
      <c r="F73" s="127">
        <f>SUM(F67:F70)</f>
        <v>21686.347000000002</v>
      </c>
    </row>
    <row r="74" spans="1:14" ht="13.5" customHeight="1" x14ac:dyDescent="0.25">
      <c r="A74" s="35" t="s">
        <v>50</v>
      </c>
      <c r="B74" s="16" t="s">
        <v>51</v>
      </c>
      <c r="C74" s="5">
        <f>SUM(C76:C84)-C79</f>
        <v>35.879813805322314</v>
      </c>
      <c r="D74" s="5">
        <f>SUM(D76:D84)-D79</f>
        <v>36.788244206859716</v>
      </c>
      <c r="E74" s="127">
        <f>SUM(E76:E84)-E79</f>
        <v>26187.463000000003</v>
      </c>
      <c r="F74" s="127">
        <f>SUM(F76:F84)-F79</f>
        <v>27875.389999999996</v>
      </c>
      <c r="H74" s="45"/>
    </row>
    <row r="75" spans="1:14" ht="13.5" customHeight="1" x14ac:dyDescent="0.25">
      <c r="A75" s="38" t="s">
        <v>37</v>
      </c>
      <c r="B75" s="39"/>
      <c r="C75" s="43"/>
      <c r="D75" s="50"/>
      <c r="E75" s="131"/>
      <c r="F75" s="132"/>
    </row>
    <row r="76" spans="1:14" ht="13.5" customHeight="1" x14ac:dyDescent="0.25">
      <c r="A76" s="41" t="s">
        <v>52</v>
      </c>
      <c r="B76" s="16" t="s">
        <v>53</v>
      </c>
      <c r="C76" s="5">
        <v>6.7049427238162647</v>
      </c>
      <c r="D76" s="5">
        <v>6.4583772476543881</v>
      </c>
      <c r="E76" s="127">
        <v>4893.7110000000002</v>
      </c>
      <c r="F76" s="127">
        <v>4893.6769999999997</v>
      </c>
    </row>
    <row r="77" spans="1:14" ht="13.5" customHeight="1" x14ac:dyDescent="0.25">
      <c r="A77" s="41" t="s">
        <v>54</v>
      </c>
      <c r="B77" s="16" t="s">
        <v>55</v>
      </c>
      <c r="C77" s="5">
        <v>4.1987148356604918</v>
      </c>
      <c r="D77" s="5">
        <v>4.6596809704749536</v>
      </c>
      <c r="E77" s="127">
        <v>3064.5</v>
      </c>
      <c r="F77" s="127">
        <v>3530.759</v>
      </c>
    </row>
    <row r="78" spans="1:14" ht="13.5" customHeight="1" x14ac:dyDescent="0.25">
      <c r="A78" s="41" t="s">
        <v>56</v>
      </c>
      <c r="B78" s="16" t="s">
        <v>57</v>
      </c>
      <c r="C78" s="5">
        <v>18.433728242707062</v>
      </c>
      <c r="D78" s="5">
        <v>18.017690259010426</v>
      </c>
      <c r="E78" s="127">
        <v>13454.155000000001</v>
      </c>
      <c r="F78" s="127">
        <v>13652.463</v>
      </c>
    </row>
    <row r="79" spans="1:14" ht="13.5" customHeight="1" x14ac:dyDescent="0.25">
      <c r="A79" s="44" t="s">
        <v>58</v>
      </c>
      <c r="B79" s="39"/>
      <c r="C79" s="5">
        <v>0.25548655706328854</v>
      </c>
      <c r="D79" s="6">
        <v>0.23652497471775666</v>
      </c>
      <c r="E79" s="127">
        <v>186.471</v>
      </c>
      <c r="F79" s="133">
        <v>179.221</v>
      </c>
    </row>
    <row r="80" spans="1:14" ht="13.5" customHeight="1" x14ac:dyDescent="0.25">
      <c r="A80" s="41" t="s">
        <v>59</v>
      </c>
      <c r="B80" s="16" t="s">
        <v>60</v>
      </c>
      <c r="C80" s="5">
        <v>1.8670531923118672</v>
      </c>
      <c r="D80" s="5">
        <v>1.8145753789353898</v>
      </c>
      <c r="E80" s="127">
        <v>1362.6990000000001</v>
      </c>
      <c r="F80" s="127">
        <v>1374.95</v>
      </c>
    </row>
    <row r="81" spans="1:8" ht="13.5" customHeight="1" x14ac:dyDescent="0.25">
      <c r="A81" s="41" t="s">
        <v>61</v>
      </c>
      <c r="B81" s="16" t="s">
        <v>62</v>
      </c>
      <c r="C81" s="5">
        <v>1.2249286406868631</v>
      </c>
      <c r="D81" s="5">
        <v>1.3053078273149796</v>
      </c>
      <c r="E81" s="127">
        <v>894.03399999999999</v>
      </c>
      <c r="F81" s="127">
        <v>989.06500000000005</v>
      </c>
    </row>
    <row r="82" spans="1:8" ht="13.5" customHeight="1" x14ac:dyDescent="0.25">
      <c r="A82" s="41" t="s">
        <v>63</v>
      </c>
      <c r="B82" s="16" t="s">
        <v>64</v>
      </c>
      <c r="C82" s="5">
        <v>1.5986574196566086</v>
      </c>
      <c r="D82" s="5">
        <v>1.3007388902904518</v>
      </c>
      <c r="E82" s="127">
        <v>1166.806</v>
      </c>
      <c r="F82" s="127">
        <v>985.60299999999995</v>
      </c>
      <c r="H82" s="45"/>
    </row>
    <row r="83" spans="1:8" ht="13.5" customHeight="1" x14ac:dyDescent="0.25">
      <c r="A83" s="41" t="s">
        <v>65</v>
      </c>
      <c r="B83" s="16" t="s">
        <v>66</v>
      </c>
      <c r="C83" s="5">
        <v>0.48010718238640426</v>
      </c>
      <c r="D83" s="5">
        <v>0.74490566161243521</v>
      </c>
      <c r="E83" s="127">
        <v>350.41399999999999</v>
      </c>
      <c r="F83" s="127">
        <v>564.43399999999997</v>
      </c>
    </row>
    <row r="84" spans="1:8" ht="13.5" customHeight="1" x14ac:dyDescent="0.25">
      <c r="A84" s="41" t="s">
        <v>67</v>
      </c>
      <c r="B84" s="16"/>
      <c r="C84" s="5">
        <v>1.3716815680967491</v>
      </c>
      <c r="D84" s="5">
        <v>2.4869679715666946</v>
      </c>
      <c r="E84" s="127">
        <v>1001.1439999999999</v>
      </c>
      <c r="F84" s="127">
        <v>1884.4390000000001</v>
      </c>
    </row>
    <row r="85" spans="1:8" ht="13.5" customHeight="1" x14ac:dyDescent="0.25">
      <c r="A85" s="48" t="s">
        <v>68</v>
      </c>
      <c r="B85" s="51"/>
      <c r="C85" s="51"/>
      <c r="D85" s="51"/>
    </row>
    <row r="86" spans="1:8" ht="13.5" customHeight="1" x14ac:dyDescent="0.25">
      <c r="A86" s="48" t="s">
        <v>69</v>
      </c>
      <c r="B86" s="31"/>
      <c r="C86" s="31"/>
      <c r="D86" s="31"/>
    </row>
    <row r="87" spans="1:8" ht="13.5" customHeight="1" x14ac:dyDescent="0.25">
      <c r="A87" s="48" t="s">
        <v>70</v>
      </c>
      <c r="B87" s="31"/>
      <c r="C87" s="31"/>
      <c r="D87" s="31"/>
    </row>
    <row r="88" spans="1:8" ht="13.5" customHeight="1" x14ac:dyDescent="0.25">
      <c r="A88" s="12" t="s">
        <v>71</v>
      </c>
    </row>
    <row r="89" spans="1:8" ht="13.5" customHeight="1" x14ac:dyDescent="0.25">
      <c r="A89" s="12" t="s">
        <v>72</v>
      </c>
    </row>
    <row r="90" spans="1:8" ht="13.5" customHeight="1" x14ac:dyDescent="0.25">
      <c r="A90" s="12" t="s">
        <v>73</v>
      </c>
    </row>
    <row r="91" spans="1:8" x14ac:dyDescent="0.25">
      <c r="A91" s="12" t="s">
        <v>74</v>
      </c>
    </row>
    <row r="92" spans="1:8" x14ac:dyDescent="0.25">
      <c r="A92" s="12" t="s">
        <v>75</v>
      </c>
    </row>
    <row r="93" spans="1:8" ht="13.5" customHeight="1" x14ac:dyDescent="0.25"/>
    <row r="94" spans="1:8" ht="13.5" customHeight="1" x14ac:dyDescent="0.25">
      <c r="A94" s="52" t="s">
        <v>76</v>
      </c>
      <c r="B94" s="53"/>
      <c r="C94" s="53"/>
      <c r="D94" s="53"/>
      <c r="E94" s="53"/>
      <c r="F94" s="53"/>
      <c r="G94" s="53"/>
    </row>
    <row r="95" spans="1:8" ht="13.5" customHeight="1" x14ac:dyDescent="0.25">
      <c r="A95" s="566"/>
      <c r="B95" s="566"/>
      <c r="C95" s="566"/>
      <c r="D95" s="566"/>
      <c r="E95" s="54"/>
      <c r="F95" s="54"/>
      <c r="G95" s="55"/>
    </row>
    <row r="96" spans="1:8" ht="13.5" customHeight="1" x14ac:dyDescent="0.25">
      <c r="A96" s="56"/>
      <c r="B96" s="57" t="s">
        <v>31</v>
      </c>
      <c r="C96" s="56" t="s">
        <v>171</v>
      </c>
      <c r="D96" s="56" t="s">
        <v>171</v>
      </c>
      <c r="E96" s="56" t="s">
        <v>138</v>
      </c>
      <c r="F96" s="56" t="s">
        <v>139</v>
      </c>
      <c r="G96" s="55"/>
    </row>
    <row r="97" spans="1:7" ht="13.5" customHeight="1" x14ac:dyDescent="0.25">
      <c r="A97" s="58"/>
      <c r="B97" s="57"/>
      <c r="C97" s="57" t="s">
        <v>77</v>
      </c>
      <c r="D97" s="57" t="s">
        <v>33</v>
      </c>
      <c r="E97" s="57" t="s">
        <v>33</v>
      </c>
      <c r="F97" s="57" t="s">
        <v>33</v>
      </c>
      <c r="G97" s="55"/>
    </row>
    <row r="98" spans="1:7" ht="25.5" customHeight="1" x14ac:dyDescent="0.25">
      <c r="A98" s="59" t="s">
        <v>78</v>
      </c>
      <c r="B98" s="58"/>
      <c r="C98" s="58"/>
      <c r="D98" s="58"/>
      <c r="E98" s="60">
        <v>1.39</v>
      </c>
      <c r="F98" s="60">
        <v>1.58</v>
      </c>
      <c r="G98" s="55"/>
    </row>
    <row r="99" spans="1:7" ht="13.5" customHeight="1" x14ac:dyDescent="0.25">
      <c r="A99" s="61" t="s">
        <v>79</v>
      </c>
      <c r="B99" s="62"/>
      <c r="C99" s="63"/>
      <c r="D99" s="63"/>
      <c r="E99" s="64">
        <v>1012.6660000000001</v>
      </c>
      <c r="F99" s="64">
        <v>1197.934</v>
      </c>
      <c r="G99" s="55"/>
    </row>
    <row r="100" spans="1:7" ht="13.5" customHeight="1" x14ac:dyDescent="0.25">
      <c r="A100" s="61" t="s">
        <v>80</v>
      </c>
      <c r="B100" s="57"/>
      <c r="C100" s="57"/>
      <c r="D100" s="57"/>
      <c r="E100" s="57"/>
      <c r="F100" s="57"/>
      <c r="G100" s="55"/>
    </row>
    <row r="101" spans="1:7" ht="13.5" customHeight="1" x14ac:dyDescent="0.25">
      <c r="A101" s="65" t="s">
        <v>81</v>
      </c>
      <c r="B101" s="57"/>
      <c r="C101" s="57"/>
      <c r="D101" s="57"/>
      <c r="E101" s="57"/>
      <c r="F101" s="57"/>
      <c r="G101" s="55"/>
    </row>
    <row r="102" spans="1:7" ht="13.5" customHeight="1" x14ac:dyDescent="0.25">
      <c r="A102" s="65" t="s">
        <v>82</v>
      </c>
      <c r="B102" s="57"/>
      <c r="C102" s="57"/>
      <c r="D102" s="57"/>
      <c r="E102" s="57"/>
      <c r="F102" s="57"/>
      <c r="G102" s="55"/>
    </row>
    <row r="103" spans="1:7" ht="21" customHeight="1" x14ac:dyDescent="0.25">
      <c r="A103" s="565" t="s">
        <v>83</v>
      </c>
      <c r="B103" s="565"/>
      <c r="C103" s="565"/>
      <c r="D103" s="565"/>
      <c r="E103" s="565"/>
      <c r="F103" s="565"/>
      <c r="G103" s="66"/>
    </row>
    <row r="104" spans="1:7" ht="21.75" customHeight="1" x14ac:dyDescent="0.25">
      <c r="A104" s="565" t="s">
        <v>84</v>
      </c>
      <c r="B104" s="565"/>
      <c r="C104" s="565"/>
      <c r="D104" s="565"/>
      <c r="E104" s="565"/>
      <c r="F104" s="565"/>
      <c r="G104" s="66"/>
    </row>
    <row r="105" spans="1:7" ht="13.5" customHeight="1" x14ac:dyDescent="0.25">
      <c r="A105" s="52" t="s">
        <v>85</v>
      </c>
      <c r="B105" s="52"/>
      <c r="C105" s="52"/>
      <c r="D105" s="52"/>
      <c r="E105" s="52"/>
      <c r="F105" s="52"/>
      <c r="G105" s="53"/>
    </row>
    <row r="106" spans="1:7" ht="13.5" customHeight="1" x14ac:dyDescent="0.25">
      <c r="A106" s="52" t="s">
        <v>86</v>
      </c>
      <c r="B106" s="52"/>
      <c r="C106" s="52"/>
      <c r="D106" s="52"/>
      <c r="E106" s="52"/>
      <c r="F106" s="52"/>
      <c r="G106" s="53"/>
    </row>
    <row r="107" spans="1:7" ht="13.5" customHeight="1" x14ac:dyDescent="0.25">
      <c r="A107" s="52"/>
      <c r="B107" s="52"/>
      <c r="C107" s="52"/>
      <c r="D107" s="52"/>
      <c r="E107" s="52"/>
      <c r="F107" s="52"/>
      <c r="G107" s="53"/>
    </row>
    <row r="108" spans="1:7" ht="13.5" customHeight="1" x14ac:dyDescent="0.25">
      <c r="A108" s="52" t="s">
        <v>172</v>
      </c>
      <c r="B108" s="53"/>
      <c r="C108" s="53"/>
      <c r="D108" s="53"/>
      <c r="E108" s="53"/>
    </row>
    <row r="109" spans="1:7" ht="13.5" customHeight="1" x14ac:dyDescent="0.25">
      <c r="A109" s="67"/>
      <c r="B109" s="53"/>
      <c r="C109" s="53"/>
      <c r="D109" s="53"/>
      <c r="E109" s="53"/>
    </row>
    <row r="110" spans="1:7" ht="13.5" customHeight="1" x14ac:dyDescent="0.25">
      <c r="A110" s="68" t="s">
        <v>173</v>
      </c>
      <c r="B110" s="53"/>
      <c r="C110" s="53"/>
      <c r="D110" s="53"/>
      <c r="E110" s="53"/>
    </row>
    <row r="111" spans="1:7" ht="13.5" customHeight="1" x14ac:dyDescent="0.25">
      <c r="A111" s="69"/>
      <c r="B111" s="53"/>
      <c r="C111" s="53"/>
      <c r="D111" s="53"/>
      <c r="E111" s="53"/>
    </row>
    <row r="112" spans="1:7" ht="13.5" customHeight="1" x14ac:dyDescent="0.25">
      <c r="A112" s="70"/>
      <c r="B112" s="567" t="s">
        <v>138</v>
      </c>
      <c r="C112" s="567"/>
      <c r="D112" s="567" t="s">
        <v>139</v>
      </c>
      <c r="E112" s="567"/>
    </row>
    <row r="113" spans="1:19" ht="38.25" customHeight="1" x14ac:dyDescent="0.25">
      <c r="A113" s="70"/>
      <c r="B113" s="71" t="s">
        <v>33</v>
      </c>
      <c r="C113" s="71" t="s">
        <v>174</v>
      </c>
      <c r="D113" s="71" t="s">
        <v>33</v>
      </c>
      <c r="E113" s="71" t="s">
        <v>174</v>
      </c>
    </row>
    <row r="114" spans="1:19" ht="13.5" customHeight="1" x14ac:dyDescent="0.25">
      <c r="A114" s="71" t="s">
        <v>175</v>
      </c>
      <c r="B114" s="5">
        <v>3.7962150294973926</v>
      </c>
      <c r="C114" s="5">
        <f>E133/E135*100</f>
        <v>10.580364352209298</v>
      </c>
      <c r="D114" s="5">
        <v>3.6494166726450854</v>
      </c>
      <c r="E114" s="5">
        <f>F133/F135*100</f>
        <v>9.9200656923544397</v>
      </c>
    </row>
    <row r="115" spans="1:19" ht="13.5" customHeight="1" x14ac:dyDescent="0.25">
      <c r="A115" s="71" t="s">
        <v>176</v>
      </c>
      <c r="B115" s="5">
        <v>5.5516381708269016</v>
      </c>
      <c r="C115" s="5">
        <f>E131/E135*100</f>
        <v>15.472873412747159</v>
      </c>
      <c r="D115" s="5">
        <v>5.2697924319504219</v>
      </c>
      <c r="E115" s="5">
        <f>F131/F135*100</f>
        <v>14.324664157165156</v>
      </c>
    </row>
    <row r="116" spans="1:19" ht="13.5" customHeight="1" x14ac:dyDescent="0.25">
      <c r="A116" s="71" t="s">
        <v>177</v>
      </c>
      <c r="B116" s="70"/>
      <c r="C116" s="70"/>
      <c r="D116" s="70"/>
      <c r="E116" s="70"/>
    </row>
    <row r="117" spans="1:19" ht="13.5" customHeight="1" x14ac:dyDescent="0.25">
      <c r="A117" s="9" t="s">
        <v>178</v>
      </c>
    </row>
    <row r="118" spans="1:19" ht="13.5" customHeight="1" x14ac:dyDescent="0.25">
      <c r="A118" s="9" t="s">
        <v>179</v>
      </c>
    </row>
    <row r="119" spans="1:19" ht="13.5" customHeight="1" x14ac:dyDescent="0.25">
      <c r="A119" s="9" t="s">
        <v>180</v>
      </c>
    </row>
    <row r="120" spans="1:19" ht="13.5" customHeight="1" x14ac:dyDescent="0.25">
      <c r="A120" s="11"/>
      <c r="B120" s="72"/>
      <c r="C120" s="72"/>
      <c r="D120" s="72"/>
      <c r="E120" s="8"/>
      <c r="F120" s="8"/>
      <c r="G120" s="8"/>
      <c r="H120" s="8"/>
      <c r="I120" s="8"/>
      <c r="K120" s="8"/>
      <c r="L120" s="8"/>
      <c r="M120" s="8"/>
      <c r="N120" s="8"/>
      <c r="O120" s="8"/>
      <c r="P120" s="8"/>
      <c r="Q120" s="8"/>
      <c r="R120" s="8"/>
      <c r="S120" s="8"/>
    </row>
    <row r="121" spans="1:19" ht="13.5" customHeight="1" x14ac:dyDescent="0.25">
      <c r="A121" s="52" t="s">
        <v>181</v>
      </c>
      <c r="B121" s="53"/>
      <c r="C121" s="53"/>
      <c r="D121" s="53"/>
      <c r="E121" s="8"/>
      <c r="F121" s="8"/>
      <c r="G121" s="8"/>
      <c r="H121" s="8"/>
      <c r="I121" s="8"/>
      <c r="K121" s="8"/>
      <c r="L121" s="8"/>
      <c r="M121" s="8"/>
      <c r="N121" s="8"/>
      <c r="O121" s="8"/>
      <c r="P121" s="8"/>
      <c r="Q121" s="8"/>
      <c r="R121" s="8"/>
      <c r="S121" s="8"/>
    </row>
    <row r="122" spans="1:19" ht="13.5" customHeight="1" x14ac:dyDescent="0.25">
      <c r="A122" s="67"/>
      <c r="B122" s="53"/>
      <c r="C122" s="53"/>
      <c r="D122" s="53"/>
      <c r="E122" s="8"/>
      <c r="F122" s="8"/>
      <c r="G122" s="8"/>
      <c r="H122" s="8"/>
      <c r="I122" s="8"/>
      <c r="K122" s="8"/>
      <c r="L122" s="8"/>
      <c r="M122" s="8"/>
      <c r="N122" s="8"/>
      <c r="O122" s="8"/>
      <c r="P122" s="8"/>
      <c r="Q122" s="8"/>
      <c r="R122" s="8"/>
      <c r="S122" s="8"/>
    </row>
    <row r="123" spans="1:19" ht="13.5" customHeight="1" x14ac:dyDescent="0.25">
      <c r="A123" s="71" t="s">
        <v>182</v>
      </c>
      <c r="B123" s="73" t="s">
        <v>183</v>
      </c>
      <c r="C123" s="57" t="s">
        <v>138</v>
      </c>
      <c r="D123" s="74" t="s">
        <v>139</v>
      </c>
      <c r="E123" s="57" t="s">
        <v>138</v>
      </c>
      <c r="F123" s="74" t="s">
        <v>139</v>
      </c>
      <c r="G123" s="8"/>
      <c r="H123" s="8"/>
      <c r="I123" s="8"/>
      <c r="K123" s="8"/>
      <c r="L123" s="8"/>
      <c r="M123" s="8"/>
      <c r="N123" s="8"/>
      <c r="O123" s="8"/>
      <c r="P123" s="8"/>
      <c r="Q123" s="8"/>
      <c r="R123" s="8"/>
      <c r="S123" s="8"/>
    </row>
    <row r="124" spans="1:19" ht="13.5" customHeight="1" x14ac:dyDescent="0.25">
      <c r="A124" s="75"/>
      <c r="B124" s="76"/>
      <c r="C124" s="75" t="s">
        <v>33</v>
      </c>
      <c r="D124" s="77" t="s">
        <v>33</v>
      </c>
      <c r="E124" s="16" t="s">
        <v>34</v>
      </c>
      <c r="F124" s="16" t="s">
        <v>34</v>
      </c>
      <c r="G124" s="8"/>
      <c r="H124" s="8"/>
      <c r="I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19" ht="13.5" customHeight="1" x14ac:dyDescent="0.25">
      <c r="A125" s="78" t="s">
        <v>184</v>
      </c>
      <c r="B125" s="71">
        <v>1</v>
      </c>
      <c r="C125" s="5">
        <v>5.0607865532173779</v>
      </c>
      <c r="D125" s="5">
        <v>6.2420139283160969</v>
      </c>
      <c r="E125" s="36">
        <v>3693.6970000000001</v>
      </c>
      <c r="F125" s="36">
        <v>4729.7330000000002</v>
      </c>
      <c r="G125" s="8"/>
      <c r="H125" s="8"/>
      <c r="I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19" ht="13.5" customHeight="1" x14ac:dyDescent="0.25">
      <c r="A126" s="78" t="s">
        <v>185</v>
      </c>
      <c r="B126" s="71">
        <v>2</v>
      </c>
      <c r="C126" s="5">
        <v>0.91942743641817404</v>
      </c>
      <c r="D126" s="5">
        <v>0.92606625819155497</v>
      </c>
      <c r="E126" s="36">
        <v>671.05899999999997</v>
      </c>
      <c r="F126" s="36">
        <v>701.70399999999995</v>
      </c>
      <c r="G126" s="8"/>
      <c r="H126" s="8"/>
      <c r="I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19" ht="13.5" customHeight="1" x14ac:dyDescent="0.25">
      <c r="A127" s="78" t="s">
        <v>186</v>
      </c>
      <c r="B127" s="71">
        <v>3</v>
      </c>
      <c r="C127" s="5">
        <v>1.8256949263535549</v>
      </c>
      <c r="D127" s="5">
        <v>1.8937108990976521</v>
      </c>
      <c r="E127" s="36">
        <v>1332.5129999999999</v>
      </c>
      <c r="F127" s="36">
        <v>1434.913</v>
      </c>
      <c r="G127" s="8"/>
      <c r="H127" s="8"/>
      <c r="I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19" ht="13.5" customHeight="1" x14ac:dyDescent="0.25">
      <c r="A128" s="78" t="s">
        <v>187</v>
      </c>
      <c r="B128" s="71">
        <v>4</v>
      </c>
      <c r="C128" s="5">
        <v>2.3417648651460343</v>
      </c>
      <c r="D128" s="5">
        <v>3.2221115225002075</v>
      </c>
      <c r="E128" s="36">
        <v>1709.175</v>
      </c>
      <c r="F128" s="36">
        <v>2441.4760000000001</v>
      </c>
      <c r="G128" s="8"/>
      <c r="H128" s="8"/>
      <c r="I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 ht="13.5" customHeight="1" x14ac:dyDescent="0.25">
      <c r="A129" s="78" t="s">
        <v>188</v>
      </c>
      <c r="B129" s="71">
        <v>5</v>
      </c>
      <c r="C129" s="5">
        <v>0.63804435166396734</v>
      </c>
      <c r="D129" s="5">
        <v>0.3925234241825945</v>
      </c>
      <c r="E129" s="36">
        <v>465.68700000000001</v>
      </c>
      <c r="F129" s="36">
        <v>297.42500000000001</v>
      </c>
      <c r="G129" s="8"/>
      <c r="H129" s="8"/>
      <c r="I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 ht="13.5" customHeight="1" x14ac:dyDescent="0.25">
      <c r="A130" s="78" t="s">
        <v>189</v>
      </c>
      <c r="B130" s="71">
        <v>6</v>
      </c>
      <c r="C130" s="5">
        <v>0.70758860607038121</v>
      </c>
      <c r="D130" s="5">
        <v>0.54735258473820891</v>
      </c>
      <c r="E130" s="36">
        <v>516.44500000000005</v>
      </c>
      <c r="F130" s="36">
        <v>414.74299999999999</v>
      </c>
      <c r="G130" s="8"/>
      <c r="H130" s="8"/>
      <c r="I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 ht="13.5" customHeight="1" x14ac:dyDescent="0.25">
      <c r="A131" s="78" t="s">
        <v>190</v>
      </c>
      <c r="B131" s="71">
        <v>7</v>
      </c>
      <c r="C131" s="5">
        <v>5.5516381708269016</v>
      </c>
      <c r="D131" s="5">
        <v>5.2697924319504219</v>
      </c>
      <c r="E131" s="36">
        <v>4051.953</v>
      </c>
      <c r="F131" s="36">
        <v>3993.056</v>
      </c>
      <c r="G131" s="8"/>
      <c r="H131" s="8"/>
      <c r="I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 ht="13.5" customHeight="1" x14ac:dyDescent="0.25">
      <c r="A132" s="78" t="s">
        <v>191</v>
      </c>
      <c r="B132" s="71">
        <v>8</v>
      </c>
      <c r="C132" s="5">
        <v>1.0816242906114064</v>
      </c>
      <c r="D132" s="5">
        <v>0.93626652227664309</v>
      </c>
      <c r="E132" s="36">
        <v>789.44100000000003</v>
      </c>
      <c r="F132" s="36">
        <v>709.43299999999999</v>
      </c>
      <c r="G132" s="8"/>
      <c r="H132" s="8"/>
      <c r="I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 ht="13.5" customHeight="1" x14ac:dyDescent="0.25">
      <c r="A133" s="78" t="s">
        <v>192</v>
      </c>
      <c r="B133" s="71">
        <v>9</v>
      </c>
      <c r="C133" s="5">
        <v>3.7962150294973926</v>
      </c>
      <c r="D133" s="5">
        <v>3.6494179923842607</v>
      </c>
      <c r="E133" s="36">
        <v>2770.7289999999998</v>
      </c>
      <c r="F133" s="36">
        <v>2765.2570000000001</v>
      </c>
      <c r="G133" s="8"/>
      <c r="H133" s="8"/>
      <c r="I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 ht="13.5" customHeight="1" x14ac:dyDescent="0.25">
      <c r="A134" s="78" t="s">
        <v>193</v>
      </c>
      <c r="B134" s="71">
        <v>10</v>
      </c>
      <c r="C134" s="5">
        <v>13.957029575517122</v>
      </c>
      <c r="D134" s="5">
        <v>13.708988643222082</v>
      </c>
      <c r="E134" s="36">
        <v>10186.763999999999</v>
      </c>
      <c r="F134" s="36">
        <v>10387.65</v>
      </c>
      <c r="G134" s="8"/>
      <c r="H134" s="8"/>
      <c r="I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 ht="13.5" customHeight="1" x14ac:dyDescent="0.25">
      <c r="A135" s="78" t="s">
        <v>194</v>
      </c>
      <c r="B135" s="71" t="s">
        <v>195</v>
      </c>
      <c r="C135" s="5">
        <f>SUM(C125:C134)</f>
        <v>35.879813805322314</v>
      </c>
      <c r="D135" s="5">
        <f>SUM(D125:D134)</f>
        <v>36.788244206859716</v>
      </c>
      <c r="E135" s="36">
        <f>SUM(E125:E134)</f>
        <v>26187.463</v>
      </c>
      <c r="F135" s="36">
        <f>SUM(F125:F134)</f>
        <v>27875.39</v>
      </c>
      <c r="G135" s="8"/>
      <c r="H135" s="8"/>
      <c r="I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 ht="13.5" customHeight="1" x14ac:dyDescent="0.25">
      <c r="A136" s="68"/>
      <c r="B136" s="53"/>
      <c r="C136" s="8"/>
      <c r="D136" s="8"/>
      <c r="E136" s="8"/>
      <c r="F136" s="8"/>
      <c r="G136" s="8"/>
      <c r="H136" s="8"/>
      <c r="I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 ht="13.5" customHeight="1" x14ac:dyDescent="0.25">
      <c r="A137" s="79" t="s">
        <v>196</v>
      </c>
      <c r="B137" s="53"/>
      <c r="C137" s="53"/>
      <c r="D137" s="53"/>
      <c r="E137" s="53"/>
      <c r="F137" s="53"/>
      <c r="G137" s="53"/>
      <c r="H137" s="53"/>
      <c r="I137" s="53"/>
      <c r="J137" s="53"/>
      <c r="K137" s="8"/>
      <c r="L137" s="8"/>
      <c r="M137" s="8"/>
      <c r="N137" s="8"/>
      <c r="O137" s="8"/>
      <c r="P137" s="8"/>
      <c r="Q137" s="8"/>
      <c r="R137" s="8"/>
      <c r="S137" s="8"/>
    </row>
    <row r="138" spans="1:19" ht="13.5" customHeight="1" x14ac:dyDescent="0.25">
      <c r="A138" s="80"/>
      <c r="B138" s="53"/>
      <c r="C138" s="53"/>
      <c r="D138" s="53"/>
      <c r="E138" s="53"/>
      <c r="F138" s="53"/>
      <c r="G138" s="53"/>
      <c r="H138" s="53"/>
      <c r="I138" s="53"/>
      <c r="J138" s="53"/>
      <c r="K138" s="8"/>
      <c r="L138" s="8"/>
      <c r="M138" s="8"/>
      <c r="N138" s="8"/>
      <c r="O138" s="8"/>
      <c r="P138" s="8"/>
      <c r="Q138" s="8"/>
      <c r="R138" s="8"/>
      <c r="S138" s="8"/>
    </row>
    <row r="139" spans="1:19" ht="13.5" customHeight="1" x14ac:dyDescent="0.25">
      <c r="A139" s="81" t="s">
        <v>197</v>
      </c>
      <c r="B139" s="53"/>
      <c r="C139" s="53"/>
      <c r="D139" s="53"/>
      <c r="E139" s="53"/>
      <c r="F139" s="53"/>
      <c r="G139" s="53"/>
      <c r="H139" s="53"/>
      <c r="I139" s="53"/>
      <c r="J139" s="53"/>
      <c r="K139" s="8"/>
      <c r="L139" s="8"/>
      <c r="M139" s="8"/>
      <c r="N139" s="8"/>
      <c r="O139" s="8"/>
      <c r="P139" s="8"/>
      <c r="Q139" s="8"/>
      <c r="R139" s="8"/>
      <c r="S139" s="8"/>
    </row>
    <row r="140" spans="1:19" ht="13.5" customHeight="1" x14ac:dyDescent="0.25">
      <c r="A140" s="67"/>
      <c r="B140" s="53"/>
      <c r="C140" s="53"/>
      <c r="D140" s="53"/>
      <c r="E140" s="53"/>
      <c r="F140" s="53"/>
      <c r="G140" s="53"/>
      <c r="H140" s="53"/>
      <c r="I140" s="53"/>
      <c r="J140" s="53"/>
      <c r="K140" s="8"/>
      <c r="L140" s="8"/>
      <c r="M140" s="8"/>
      <c r="N140" s="8"/>
      <c r="O140" s="8"/>
      <c r="P140" s="8"/>
      <c r="Q140" s="8"/>
      <c r="R140" s="8"/>
      <c r="S140" s="8"/>
    </row>
    <row r="141" spans="1:19" ht="13.5" customHeight="1" x14ac:dyDescent="0.25">
      <c r="A141" s="82"/>
      <c r="B141" s="83"/>
      <c r="C141" s="84"/>
      <c r="D141" s="83"/>
      <c r="E141" s="85"/>
      <c r="F141" s="562" t="s">
        <v>198</v>
      </c>
      <c r="G141" s="563"/>
      <c r="H141" s="563"/>
      <c r="I141" s="563"/>
      <c r="J141" s="564"/>
      <c r="K141" s="8"/>
      <c r="L141" s="8"/>
      <c r="M141" s="8"/>
      <c r="N141" s="8"/>
      <c r="O141" s="8"/>
      <c r="P141" s="8"/>
      <c r="Q141" s="8"/>
      <c r="R141" s="8"/>
      <c r="S141" s="8"/>
    </row>
    <row r="142" spans="1:19" ht="52.5" x14ac:dyDescent="0.25">
      <c r="A142" s="86" t="s">
        <v>199</v>
      </c>
      <c r="B142" s="87" t="s">
        <v>200</v>
      </c>
      <c r="C142" s="88" t="s">
        <v>201</v>
      </c>
      <c r="D142" s="87" t="s">
        <v>202</v>
      </c>
      <c r="E142" s="89" t="s">
        <v>203</v>
      </c>
      <c r="F142" s="88"/>
      <c r="G142" s="90" t="s">
        <v>204</v>
      </c>
      <c r="H142" s="88" t="s">
        <v>205</v>
      </c>
      <c r="I142" s="90" t="s">
        <v>206</v>
      </c>
      <c r="J142" s="91" t="s">
        <v>207</v>
      </c>
      <c r="K142" s="8"/>
      <c r="L142" s="8"/>
      <c r="M142" s="8"/>
      <c r="N142" s="8"/>
      <c r="O142" s="8"/>
      <c r="P142" s="8"/>
      <c r="Q142" s="8"/>
      <c r="R142" s="8"/>
      <c r="S142" s="8"/>
    </row>
    <row r="143" spans="1:19" ht="13.5" customHeight="1" x14ac:dyDescent="0.25">
      <c r="A143" s="92"/>
      <c r="B143" s="93"/>
      <c r="C143" s="94"/>
      <c r="D143" s="93"/>
      <c r="E143" s="95"/>
      <c r="F143" s="96"/>
      <c r="G143" s="90" t="s">
        <v>33</v>
      </c>
      <c r="H143" s="84" t="s">
        <v>33</v>
      </c>
      <c r="I143" s="90" t="s">
        <v>33</v>
      </c>
      <c r="J143" s="97" t="s">
        <v>33</v>
      </c>
      <c r="K143" s="8"/>
      <c r="L143" s="8"/>
      <c r="M143" s="8"/>
      <c r="N143" s="8"/>
      <c r="O143" s="8"/>
      <c r="P143" s="8"/>
      <c r="Q143" s="8"/>
      <c r="R143" s="8"/>
      <c r="S143" s="8"/>
    </row>
    <row r="144" spans="1:19" ht="13.5" customHeight="1" x14ac:dyDescent="0.25">
      <c r="A144" s="98" t="s">
        <v>208</v>
      </c>
      <c r="B144" s="99"/>
      <c r="C144" s="99"/>
      <c r="D144" s="99"/>
      <c r="E144" s="100"/>
      <c r="F144" s="101"/>
      <c r="G144" s="102"/>
      <c r="H144" s="103"/>
      <c r="I144" s="102"/>
      <c r="J144" s="104"/>
      <c r="K144" s="8"/>
      <c r="L144" s="8"/>
      <c r="M144" s="8"/>
      <c r="N144" s="8"/>
      <c r="O144" s="8"/>
      <c r="P144" s="8"/>
      <c r="Q144" s="8"/>
      <c r="R144" s="8"/>
      <c r="S144" s="8"/>
    </row>
    <row r="145" spans="1:19" ht="13.5" customHeight="1" x14ac:dyDescent="0.25">
      <c r="A145" s="105" t="s">
        <v>209</v>
      </c>
      <c r="B145" s="99"/>
      <c r="C145" s="99"/>
      <c r="D145" s="99"/>
      <c r="E145" s="100"/>
      <c r="F145" s="106"/>
      <c r="G145" s="99"/>
      <c r="H145" s="107"/>
      <c r="I145" s="99"/>
      <c r="J145" s="108"/>
      <c r="K145" s="8"/>
      <c r="L145" s="8"/>
      <c r="M145" s="8"/>
      <c r="N145" s="8"/>
      <c r="O145" s="8"/>
      <c r="P145" s="8"/>
      <c r="Q145" s="8"/>
      <c r="R145" s="8"/>
      <c r="S145" s="8"/>
    </row>
    <row r="146" spans="1:19" ht="13.5" customHeight="1" x14ac:dyDescent="0.25">
      <c r="A146" s="109" t="s">
        <v>210</v>
      </c>
      <c r="B146" s="99"/>
      <c r="C146" s="99"/>
      <c r="D146" s="99"/>
      <c r="E146" s="100"/>
      <c r="F146" s="110"/>
      <c r="G146" s="111"/>
      <c r="H146" s="112"/>
      <c r="I146" s="111"/>
      <c r="J146" s="113"/>
      <c r="K146" s="8"/>
      <c r="L146" s="8"/>
      <c r="M146" s="8"/>
      <c r="N146" s="8"/>
      <c r="O146" s="8"/>
      <c r="P146" s="8"/>
      <c r="Q146" s="8"/>
      <c r="R146" s="8"/>
      <c r="S146" s="8"/>
    </row>
    <row r="147" spans="1:19" ht="13.5" customHeight="1" x14ac:dyDescent="0.25">
      <c r="A147" s="114"/>
      <c r="B147" s="115"/>
      <c r="C147" s="115"/>
      <c r="D147" s="115"/>
      <c r="E147" s="116"/>
      <c r="F147" s="117" t="s">
        <v>211</v>
      </c>
      <c r="G147" s="111"/>
      <c r="H147" s="112"/>
      <c r="I147" s="111"/>
      <c r="J147" s="113"/>
      <c r="K147" s="8"/>
      <c r="L147" s="8"/>
      <c r="M147" s="8"/>
      <c r="N147" s="8"/>
      <c r="O147" s="8"/>
      <c r="P147" s="8"/>
      <c r="Q147" s="8"/>
      <c r="R147" s="8"/>
      <c r="S147" s="8"/>
    </row>
    <row r="148" spans="1:19" ht="13.5" customHeight="1" x14ac:dyDescent="0.25">
      <c r="A148" s="68" t="s">
        <v>212</v>
      </c>
      <c r="B148" s="53"/>
      <c r="C148" s="53"/>
      <c r="D148" s="53"/>
      <c r="E148" s="53"/>
      <c r="F148" s="53"/>
      <c r="G148" s="53"/>
      <c r="H148" s="53"/>
      <c r="I148" s="53"/>
      <c r="J148" s="53"/>
      <c r="K148" s="8"/>
      <c r="L148" s="8"/>
      <c r="M148" s="8"/>
      <c r="N148" s="8"/>
      <c r="O148" s="8"/>
      <c r="P148" s="8"/>
      <c r="Q148" s="8"/>
      <c r="R148" s="8"/>
      <c r="S148" s="8"/>
    </row>
    <row r="149" spans="1:19" ht="13.5" customHeight="1" x14ac:dyDescent="0.25">
      <c r="A149" s="80"/>
      <c r="B149" s="53"/>
      <c r="C149" s="53"/>
      <c r="D149" s="53"/>
      <c r="E149" s="53"/>
      <c r="F149" s="53"/>
      <c r="G149" s="53"/>
      <c r="H149" s="53"/>
      <c r="I149" s="53"/>
      <c r="J149" s="53"/>
      <c r="K149" s="8"/>
      <c r="L149" s="8"/>
      <c r="M149" s="8"/>
      <c r="N149" s="8"/>
      <c r="O149" s="8"/>
      <c r="P149" s="8"/>
      <c r="Q149" s="8"/>
      <c r="R149" s="8"/>
      <c r="S149" s="8"/>
    </row>
    <row r="150" spans="1:19" ht="13.5" customHeight="1" x14ac:dyDescent="0.25">
      <c r="A150" s="81" t="s">
        <v>213</v>
      </c>
      <c r="B150" s="53"/>
      <c r="C150" s="53"/>
      <c r="D150" s="53"/>
      <c r="E150" s="53"/>
      <c r="F150" s="53"/>
      <c r="G150" s="53"/>
      <c r="H150" s="53"/>
      <c r="I150" s="53"/>
      <c r="J150" s="53"/>
      <c r="K150" s="8"/>
      <c r="L150" s="8"/>
      <c r="M150" s="8"/>
      <c r="N150" s="8"/>
      <c r="O150" s="8"/>
      <c r="P150" s="8"/>
      <c r="Q150" s="8"/>
      <c r="R150" s="8"/>
      <c r="S150" s="8"/>
    </row>
    <row r="151" spans="1:19" ht="13.5" customHeight="1" x14ac:dyDescent="0.25">
      <c r="A151" s="80"/>
      <c r="B151" s="53"/>
      <c r="C151" s="53"/>
      <c r="D151" s="53"/>
      <c r="E151" s="53"/>
      <c r="F151" s="53"/>
      <c r="G151" s="53"/>
      <c r="H151" s="53"/>
      <c r="I151" s="53"/>
      <c r="J151" s="53"/>
      <c r="K151" s="8"/>
      <c r="L151" s="8"/>
      <c r="M151" s="8"/>
      <c r="N151" s="8"/>
      <c r="O151" s="8"/>
      <c r="P151" s="8"/>
      <c r="Q151" s="8"/>
      <c r="R151" s="8"/>
      <c r="S151" s="8"/>
    </row>
    <row r="152" spans="1:19" ht="13.5" customHeight="1" x14ac:dyDescent="0.25">
      <c r="A152" s="82"/>
      <c r="B152" s="83"/>
      <c r="C152" s="84"/>
      <c r="D152" s="83"/>
      <c r="E152" s="85"/>
      <c r="F152" s="562" t="s">
        <v>198</v>
      </c>
      <c r="G152" s="563"/>
      <c r="H152" s="563"/>
      <c r="I152" s="563"/>
      <c r="J152" s="564"/>
      <c r="K152" s="8"/>
      <c r="L152" s="8"/>
      <c r="M152" s="8"/>
      <c r="N152" s="8"/>
      <c r="O152" s="8"/>
      <c r="P152" s="8"/>
      <c r="Q152" s="8"/>
      <c r="R152" s="8"/>
      <c r="S152" s="8"/>
    </row>
    <row r="153" spans="1:19" ht="52.5" x14ac:dyDescent="0.25">
      <c r="A153" s="86" t="s">
        <v>199</v>
      </c>
      <c r="B153" s="87" t="s">
        <v>200</v>
      </c>
      <c r="C153" s="88" t="s">
        <v>201</v>
      </c>
      <c r="D153" s="87" t="s">
        <v>202</v>
      </c>
      <c r="E153" s="89" t="s">
        <v>203</v>
      </c>
      <c r="F153" s="88"/>
      <c r="G153" s="90" t="s">
        <v>204</v>
      </c>
      <c r="H153" s="88" t="s">
        <v>205</v>
      </c>
      <c r="I153" s="90" t="s">
        <v>206</v>
      </c>
      <c r="J153" s="91" t="s">
        <v>207</v>
      </c>
      <c r="K153" s="8"/>
      <c r="L153" s="8"/>
      <c r="M153" s="8"/>
      <c r="N153" s="8"/>
      <c r="O153" s="8"/>
      <c r="P153" s="8"/>
      <c r="Q153" s="8"/>
      <c r="R153" s="8"/>
      <c r="S153" s="8"/>
    </row>
    <row r="154" spans="1:19" ht="13.5" customHeight="1" x14ac:dyDescent="0.25">
      <c r="A154" s="92"/>
      <c r="B154" s="93"/>
      <c r="C154" s="94"/>
      <c r="D154" s="93"/>
      <c r="E154" s="95"/>
      <c r="F154" s="96"/>
      <c r="G154" s="90" t="s">
        <v>33</v>
      </c>
      <c r="H154" s="84" t="s">
        <v>33</v>
      </c>
      <c r="I154" s="90" t="s">
        <v>33</v>
      </c>
      <c r="J154" s="97" t="s">
        <v>33</v>
      </c>
      <c r="K154" s="8"/>
      <c r="L154" s="8"/>
      <c r="M154" s="8"/>
      <c r="N154" s="8"/>
      <c r="O154" s="8"/>
      <c r="P154" s="8"/>
      <c r="Q154" s="8"/>
      <c r="R154" s="8"/>
      <c r="S154" s="8"/>
    </row>
    <row r="155" spans="1:19" ht="13.5" customHeight="1" x14ac:dyDescent="0.25">
      <c r="A155" s="98" t="s">
        <v>208</v>
      </c>
      <c r="B155" s="99"/>
      <c r="C155" s="99"/>
      <c r="D155" s="99"/>
      <c r="E155" s="100"/>
      <c r="F155" s="101"/>
      <c r="G155" s="102"/>
      <c r="H155" s="103"/>
      <c r="I155" s="102"/>
      <c r="J155" s="104"/>
      <c r="K155" s="8"/>
      <c r="L155" s="8"/>
      <c r="M155" s="8"/>
      <c r="N155" s="8"/>
      <c r="O155" s="8"/>
      <c r="P155" s="8"/>
      <c r="Q155" s="8"/>
      <c r="R155" s="8"/>
      <c r="S155" s="8"/>
    </row>
    <row r="156" spans="1:19" ht="13.5" customHeight="1" x14ac:dyDescent="0.25">
      <c r="A156" s="105" t="s">
        <v>209</v>
      </c>
      <c r="B156" s="99"/>
      <c r="C156" s="99"/>
      <c r="D156" s="99"/>
      <c r="E156" s="100"/>
      <c r="F156" s="106"/>
      <c r="G156" s="99"/>
      <c r="H156" s="107"/>
      <c r="I156" s="99"/>
      <c r="J156" s="108"/>
      <c r="K156" s="8"/>
      <c r="L156" s="8"/>
      <c r="M156" s="8"/>
      <c r="N156" s="8"/>
      <c r="O156" s="8"/>
      <c r="P156" s="8"/>
      <c r="Q156" s="8"/>
      <c r="R156" s="8"/>
      <c r="S156" s="8"/>
    </row>
    <row r="157" spans="1:19" ht="13.5" customHeight="1" x14ac:dyDescent="0.25">
      <c r="A157" s="109" t="s">
        <v>210</v>
      </c>
      <c r="B157" s="99"/>
      <c r="C157" s="99"/>
      <c r="D157" s="99"/>
      <c r="E157" s="100"/>
      <c r="F157" s="110"/>
      <c r="G157" s="111"/>
      <c r="H157" s="112"/>
      <c r="I157" s="111"/>
      <c r="J157" s="113"/>
      <c r="K157" s="8"/>
      <c r="L157" s="8"/>
      <c r="M157" s="8"/>
      <c r="N157" s="8"/>
      <c r="O157" s="8"/>
      <c r="P157" s="8"/>
      <c r="Q157" s="8"/>
      <c r="R157" s="8"/>
      <c r="S157" s="8"/>
    </row>
    <row r="158" spans="1:19" ht="13.5" customHeight="1" x14ac:dyDescent="0.25">
      <c r="A158" s="114"/>
      <c r="B158" s="115"/>
      <c r="C158" s="115"/>
      <c r="D158" s="115"/>
      <c r="E158" s="116"/>
      <c r="F158" s="117" t="s">
        <v>211</v>
      </c>
      <c r="G158" s="111"/>
      <c r="H158" s="112"/>
      <c r="I158" s="111"/>
      <c r="J158" s="113"/>
      <c r="K158" s="8"/>
      <c r="L158" s="8"/>
      <c r="M158" s="8"/>
      <c r="N158" s="8"/>
      <c r="O158" s="8"/>
      <c r="P158" s="8"/>
      <c r="Q158" s="8"/>
      <c r="R158" s="8"/>
      <c r="S158" s="8"/>
    </row>
    <row r="159" spans="1:19" ht="13.5" customHeight="1" x14ac:dyDescent="0.25">
      <c r="A159" s="118" t="s">
        <v>212</v>
      </c>
      <c r="B159" s="53"/>
      <c r="C159" s="53"/>
      <c r="D159" s="53"/>
      <c r="E159" s="53"/>
      <c r="F159" s="53"/>
      <c r="G159" s="53"/>
      <c r="H159" s="53"/>
      <c r="I159" s="53"/>
      <c r="J159" s="53"/>
      <c r="K159" s="8"/>
      <c r="L159" s="8"/>
      <c r="M159" s="8"/>
      <c r="N159" s="8"/>
      <c r="O159" s="8"/>
      <c r="P159" s="8"/>
      <c r="Q159" s="8"/>
      <c r="R159" s="8"/>
      <c r="S159" s="8"/>
    </row>
    <row r="160" spans="1:19" ht="13.5" customHeight="1" x14ac:dyDescent="0.25">
      <c r="A160" s="80"/>
      <c r="B160" s="53"/>
      <c r="C160" s="53"/>
      <c r="D160" s="53"/>
      <c r="E160" s="53"/>
      <c r="F160" s="53"/>
      <c r="G160" s="53"/>
      <c r="H160" s="53"/>
      <c r="I160" s="53"/>
      <c r="J160" s="53"/>
      <c r="K160" s="8"/>
      <c r="L160" s="8"/>
      <c r="M160" s="8"/>
      <c r="N160" s="8"/>
      <c r="O160" s="8"/>
      <c r="P160" s="8"/>
      <c r="Q160" s="8"/>
      <c r="R160" s="8"/>
      <c r="S160" s="8"/>
    </row>
    <row r="161" spans="1:19" ht="13.5" customHeight="1" x14ac:dyDescent="0.25">
      <c r="A161" s="81" t="s">
        <v>214</v>
      </c>
      <c r="B161" s="53"/>
      <c r="C161" s="53"/>
      <c r="D161" s="53"/>
      <c r="E161" s="53"/>
      <c r="F161" s="53"/>
      <c r="G161" s="53"/>
      <c r="H161" s="53"/>
      <c r="I161" s="53"/>
      <c r="J161" s="53"/>
      <c r="K161" s="8"/>
      <c r="L161" s="8"/>
      <c r="M161" s="8"/>
      <c r="N161" s="8"/>
      <c r="O161" s="8"/>
      <c r="P161" s="8"/>
      <c r="Q161" s="8"/>
      <c r="R161" s="8"/>
      <c r="S161" s="8"/>
    </row>
    <row r="162" spans="1:19" ht="13.5" customHeight="1" x14ac:dyDescent="0.25">
      <c r="A162" s="80"/>
      <c r="B162" s="53"/>
      <c r="C162" s="53"/>
      <c r="D162" s="53"/>
      <c r="E162" s="53"/>
      <c r="F162" s="53"/>
      <c r="G162" s="53"/>
      <c r="H162" s="53"/>
      <c r="I162" s="53"/>
      <c r="J162" s="53"/>
      <c r="K162" s="8"/>
      <c r="L162" s="8"/>
      <c r="M162" s="8"/>
      <c r="N162" s="8"/>
      <c r="O162" s="8"/>
      <c r="P162" s="8"/>
      <c r="Q162" s="8"/>
      <c r="R162" s="8"/>
      <c r="S162" s="8"/>
    </row>
    <row r="163" spans="1:19" ht="13.5" customHeight="1" x14ac:dyDescent="0.25">
      <c r="A163" s="82"/>
      <c r="B163" s="83"/>
      <c r="C163" s="84"/>
      <c r="D163" s="83"/>
      <c r="E163" s="85"/>
      <c r="F163" s="562" t="s">
        <v>198</v>
      </c>
      <c r="G163" s="563"/>
      <c r="H163" s="563"/>
      <c r="I163" s="563"/>
      <c r="J163" s="564"/>
      <c r="K163" s="8"/>
      <c r="L163" s="8"/>
      <c r="M163" s="8"/>
      <c r="N163" s="8"/>
      <c r="O163" s="8"/>
      <c r="P163" s="8"/>
      <c r="Q163" s="8"/>
      <c r="R163" s="8"/>
      <c r="S163" s="8"/>
    </row>
    <row r="164" spans="1:19" ht="52.5" x14ac:dyDescent="0.25">
      <c r="A164" s="86" t="s">
        <v>199</v>
      </c>
      <c r="B164" s="87" t="s">
        <v>215</v>
      </c>
      <c r="C164" s="88" t="s">
        <v>201</v>
      </c>
      <c r="D164" s="87" t="s">
        <v>202</v>
      </c>
      <c r="E164" s="89" t="s">
        <v>203</v>
      </c>
      <c r="F164" s="88"/>
      <c r="G164" s="90" t="s">
        <v>204</v>
      </c>
      <c r="H164" s="88" t="s">
        <v>205</v>
      </c>
      <c r="I164" s="90" t="s">
        <v>206</v>
      </c>
      <c r="J164" s="91" t="s">
        <v>207</v>
      </c>
      <c r="K164" s="8"/>
      <c r="L164" s="8"/>
      <c r="M164" s="8"/>
      <c r="N164" s="8"/>
      <c r="O164" s="8"/>
      <c r="P164" s="8"/>
      <c r="Q164" s="8"/>
      <c r="R164" s="8"/>
      <c r="S164" s="8"/>
    </row>
    <row r="165" spans="1:19" ht="13.5" customHeight="1" x14ac:dyDescent="0.25">
      <c r="A165" s="92"/>
      <c r="B165" s="93"/>
      <c r="C165" s="94"/>
      <c r="D165" s="93"/>
      <c r="E165" s="95"/>
      <c r="F165" s="96"/>
      <c r="G165" s="90" t="s">
        <v>33</v>
      </c>
      <c r="H165" s="84" t="s">
        <v>33</v>
      </c>
      <c r="I165" s="90" t="s">
        <v>33</v>
      </c>
      <c r="J165" s="97" t="s">
        <v>33</v>
      </c>
      <c r="K165" s="8"/>
      <c r="L165" s="8"/>
      <c r="M165" s="8"/>
      <c r="N165" s="8"/>
      <c r="O165" s="8"/>
      <c r="P165" s="8"/>
      <c r="Q165" s="8"/>
      <c r="R165" s="8"/>
      <c r="S165" s="8"/>
    </row>
    <row r="166" spans="1:19" ht="13.5" customHeight="1" x14ac:dyDescent="0.25">
      <c r="A166" s="98" t="s">
        <v>208</v>
      </c>
      <c r="B166" s="99"/>
      <c r="C166" s="99"/>
      <c r="D166" s="99"/>
      <c r="E166" s="100"/>
      <c r="F166" s="101"/>
      <c r="G166" s="102"/>
      <c r="H166" s="103"/>
      <c r="I166" s="102"/>
      <c r="J166" s="104"/>
      <c r="K166" s="8"/>
      <c r="L166" s="8"/>
      <c r="M166" s="8"/>
      <c r="N166" s="8"/>
      <c r="O166" s="8"/>
      <c r="P166" s="8"/>
      <c r="Q166" s="8"/>
      <c r="R166" s="8"/>
      <c r="S166" s="8"/>
    </row>
    <row r="167" spans="1:19" ht="13.5" customHeight="1" x14ac:dyDescent="0.25">
      <c r="A167" s="105" t="s">
        <v>209</v>
      </c>
      <c r="B167" s="99"/>
      <c r="C167" s="99"/>
      <c r="D167" s="99"/>
      <c r="E167" s="100"/>
      <c r="F167" s="106"/>
      <c r="G167" s="99"/>
      <c r="H167" s="107"/>
      <c r="I167" s="99"/>
      <c r="J167" s="108"/>
      <c r="K167" s="8"/>
      <c r="L167" s="8"/>
      <c r="M167" s="8"/>
      <c r="N167" s="8"/>
      <c r="O167" s="8"/>
      <c r="P167" s="8"/>
      <c r="Q167" s="8"/>
      <c r="R167" s="8"/>
      <c r="S167" s="8"/>
    </row>
    <row r="168" spans="1:19" ht="13.5" customHeight="1" x14ac:dyDescent="0.25">
      <c r="A168" s="109" t="s">
        <v>210</v>
      </c>
      <c r="B168" s="99"/>
      <c r="C168" s="99"/>
      <c r="D168" s="99"/>
      <c r="E168" s="100"/>
      <c r="F168" s="110"/>
      <c r="G168" s="111"/>
      <c r="H168" s="112"/>
      <c r="I168" s="111"/>
      <c r="J168" s="113"/>
      <c r="K168" s="8"/>
      <c r="L168" s="8"/>
      <c r="M168" s="8"/>
      <c r="N168" s="8"/>
      <c r="O168" s="8"/>
      <c r="P168" s="8"/>
      <c r="Q168" s="8"/>
      <c r="R168" s="8"/>
      <c r="S168" s="8"/>
    </row>
    <row r="169" spans="1:19" ht="13.5" customHeight="1" x14ac:dyDescent="0.25">
      <c r="A169" s="114"/>
      <c r="B169" s="115"/>
      <c r="C169" s="115"/>
      <c r="D169" s="115"/>
      <c r="E169" s="116"/>
      <c r="F169" s="117" t="s">
        <v>211</v>
      </c>
      <c r="G169" s="111"/>
      <c r="H169" s="112"/>
      <c r="I169" s="111"/>
      <c r="J169" s="113"/>
      <c r="K169" s="8"/>
      <c r="L169" s="8"/>
      <c r="M169" s="8"/>
      <c r="N169" s="8"/>
      <c r="O169" s="8"/>
      <c r="P169" s="8"/>
      <c r="Q169" s="8"/>
      <c r="R169" s="8"/>
      <c r="S169" s="8"/>
    </row>
    <row r="170" spans="1:19" ht="13.5" customHeight="1" x14ac:dyDescent="0.25">
      <c r="A170" s="118" t="s">
        <v>216</v>
      </c>
      <c r="B170" s="53"/>
      <c r="C170" s="53"/>
      <c r="D170" s="53"/>
      <c r="E170" s="53"/>
      <c r="F170" s="53"/>
      <c r="G170" s="53"/>
      <c r="H170" s="53"/>
      <c r="I170" s="53"/>
      <c r="J170" s="53"/>
      <c r="K170" s="8"/>
      <c r="L170" s="8"/>
      <c r="M170" s="8"/>
      <c r="N170" s="8"/>
      <c r="O170" s="8"/>
      <c r="P170" s="8"/>
      <c r="Q170" s="8"/>
      <c r="R170" s="8"/>
      <c r="S170" s="8"/>
    </row>
    <row r="171" spans="1:19" ht="13.5" customHeight="1" x14ac:dyDescent="0.25">
      <c r="A171" s="118" t="s">
        <v>217</v>
      </c>
      <c r="B171" s="53"/>
      <c r="C171" s="53"/>
      <c r="D171" s="53"/>
      <c r="E171" s="53"/>
      <c r="F171" s="53"/>
      <c r="G171" s="53"/>
      <c r="H171" s="53"/>
      <c r="I171" s="53"/>
      <c r="J171" s="53"/>
      <c r="K171" s="8"/>
      <c r="L171" s="8"/>
      <c r="M171" s="8"/>
      <c r="N171" s="8"/>
      <c r="O171" s="8"/>
      <c r="P171" s="8"/>
      <c r="Q171" s="8"/>
      <c r="R171" s="8"/>
      <c r="S171" s="8"/>
    </row>
    <row r="172" spans="1:19" x14ac:dyDescent="0.25">
      <c r="A172" s="80"/>
      <c r="B172" s="53"/>
      <c r="C172" s="53"/>
      <c r="D172" s="53"/>
      <c r="E172" s="53"/>
      <c r="F172" s="53"/>
      <c r="G172" s="53"/>
      <c r="H172" s="53"/>
      <c r="I172" s="53"/>
      <c r="J172" s="53"/>
      <c r="K172" s="8"/>
      <c r="L172" s="8"/>
      <c r="M172" s="8"/>
      <c r="N172" s="8"/>
      <c r="O172" s="8"/>
      <c r="P172" s="8"/>
      <c r="Q172" s="8"/>
      <c r="R172" s="8"/>
      <c r="S172" s="8"/>
    </row>
  </sheetData>
  <mergeCells count="9">
    <mergeCell ref="F141:J141"/>
    <mergeCell ref="F152:J152"/>
    <mergeCell ref="F163:J163"/>
    <mergeCell ref="A56:D56"/>
    <mergeCell ref="A95:D95"/>
    <mergeCell ref="A103:F103"/>
    <mergeCell ref="A104:F104"/>
    <mergeCell ref="B112:C112"/>
    <mergeCell ref="D112:E112"/>
  </mergeCells>
  <pageMargins left="0" right="0" top="0" bottom="0" header="0" footer="0"/>
  <pageSetup paperSize="9" scale="25" fitToHeight="2" orientation="portrait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7E0D7-D595-43C2-96D7-96EFCE68B7B6}">
  <sheetPr>
    <tabColor rgb="FF92D050"/>
  </sheetPr>
  <dimension ref="B1:AJ68"/>
  <sheetViews>
    <sheetView showGridLines="0" zoomScaleNormal="100" workbookViewId="0">
      <selection activeCell="B2" sqref="B2:E2"/>
    </sheetView>
  </sheetViews>
  <sheetFormatPr defaultColWidth="9.140625" defaultRowHeight="16.5" x14ac:dyDescent="0.3"/>
  <cols>
    <col min="1" max="1" width="2.7109375" style="1" customWidth="1"/>
    <col min="2" max="2" width="4.5703125" style="1" customWidth="1"/>
    <col min="3" max="3" width="21.7109375" style="1" customWidth="1"/>
    <col min="4" max="4" width="19.28515625" style="1" customWidth="1"/>
    <col min="5" max="5" width="20" style="1" customWidth="1"/>
    <col min="6" max="6" width="12.7109375" style="505" customWidth="1"/>
    <col min="7" max="10" width="8.28515625" style="1" customWidth="1"/>
    <col min="11" max="11" width="16.28515625" bestFit="1" customWidth="1"/>
    <col min="14" max="14" width="15.28515625" bestFit="1" customWidth="1"/>
    <col min="16" max="16" width="12" bestFit="1" customWidth="1"/>
    <col min="18" max="18" width="9.42578125" bestFit="1" customWidth="1"/>
    <col min="21" max="21" width="5.140625" bestFit="1" customWidth="1"/>
    <col min="22" max="22" width="15.42578125" bestFit="1" customWidth="1"/>
    <col min="30" max="30" width="11" bestFit="1" customWidth="1"/>
    <col min="33" max="33" width="14" bestFit="1" customWidth="1"/>
    <col min="37" max="16384" width="9.140625" style="1"/>
  </cols>
  <sheetData>
    <row r="1" spans="2:36" ht="14.45" customHeight="1" x14ac:dyDescent="0.3"/>
    <row r="2" spans="2:36" ht="17.25" thickBot="1" x14ac:dyDescent="0.35">
      <c r="B2" s="599" t="s">
        <v>661</v>
      </c>
      <c r="C2" s="599"/>
      <c r="D2" s="599"/>
      <c r="E2" s="599"/>
      <c r="F2" s="556"/>
      <c r="G2" s="555">
        <v>2024</v>
      </c>
      <c r="H2" s="555">
        <v>2024</v>
      </c>
      <c r="I2" s="555">
        <v>2025</v>
      </c>
      <c r="J2" s="555">
        <v>2026</v>
      </c>
    </row>
    <row r="3" spans="2:36" s="508" customFormat="1" x14ac:dyDescent="0.3">
      <c r="B3" s="607" t="s">
        <v>662</v>
      </c>
      <c r="C3" s="607"/>
      <c r="D3" s="607"/>
      <c r="E3" s="607"/>
      <c r="F3" s="506" t="s">
        <v>4</v>
      </c>
      <c r="G3" s="507" t="s">
        <v>615</v>
      </c>
      <c r="H3" s="507" t="s">
        <v>3</v>
      </c>
      <c r="I3" s="507" t="s">
        <v>3</v>
      </c>
      <c r="J3" s="507" t="s">
        <v>3</v>
      </c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2:36" x14ac:dyDescent="0.3">
      <c r="B4" s="497">
        <v>1</v>
      </c>
      <c r="C4" s="603" t="s">
        <v>753</v>
      </c>
      <c r="D4" s="603"/>
      <c r="E4" s="603"/>
      <c r="F4" s="509" t="s">
        <v>39</v>
      </c>
      <c r="G4" s="500">
        <v>14.972711</v>
      </c>
      <c r="H4" s="500">
        <v>11.430848961024719</v>
      </c>
      <c r="I4" s="500">
        <v>12.052319025877916</v>
      </c>
      <c r="J4" s="500">
        <v>12.08465735711698</v>
      </c>
    </row>
    <row r="5" spans="2:36" x14ac:dyDescent="0.3">
      <c r="B5" s="497">
        <v>2</v>
      </c>
      <c r="C5" s="603" t="s">
        <v>663</v>
      </c>
      <c r="D5" s="603"/>
      <c r="E5" s="603"/>
      <c r="F5" s="509" t="s">
        <v>41</v>
      </c>
      <c r="G5" s="500">
        <v>10.74309</v>
      </c>
      <c r="H5" s="500">
        <v>8.2017638064806722</v>
      </c>
      <c r="I5" s="500">
        <v>8.2441614709187139</v>
      </c>
      <c r="J5" s="500">
        <v>8.2554120465653273</v>
      </c>
    </row>
    <row r="6" spans="2:36" x14ac:dyDescent="0.3">
      <c r="B6" s="497">
        <v>3</v>
      </c>
      <c r="C6" s="603" t="s">
        <v>664</v>
      </c>
      <c r="D6" s="603"/>
      <c r="E6" s="603"/>
      <c r="F6" s="509" t="s">
        <v>45</v>
      </c>
      <c r="G6" s="500">
        <v>20.946283999999999</v>
      </c>
      <c r="H6" s="500">
        <v>15.991346436776121</v>
      </c>
      <c r="I6" s="500">
        <v>16.124985154476441</v>
      </c>
      <c r="J6" s="500">
        <v>16.41542830071754</v>
      </c>
    </row>
    <row r="7" spans="2:36" ht="25.5" x14ac:dyDescent="0.3">
      <c r="B7" s="497">
        <v>4</v>
      </c>
      <c r="C7" s="603" t="s">
        <v>665</v>
      </c>
      <c r="D7" s="603"/>
      <c r="E7" s="603"/>
      <c r="F7" s="509" t="s">
        <v>666</v>
      </c>
      <c r="G7" s="500">
        <v>7.8078320000000003</v>
      </c>
      <c r="H7" s="500">
        <v>5.9608542704828498</v>
      </c>
      <c r="I7" s="500">
        <v>7.1363579026435326</v>
      </c>
      <c r="J7" s="500">
        <v>5.6743574322436192</v>
      </c>
    </row>
    <row r="8" spans="2:36" x14ac:dyDescent="0.3">
      <c r="B8" s="497">
        <v>5</v>
      </c>
      <c r="C8" s="603" t="s">
        <v>751</v>
      </c>
      <c r="D8" s="603"/>
      <c r="E8" s="603"/>
      <c r="F8" s="509" t="s">
        <v>43</v>
      </c>
      <c r="G8" s="500">
        <v>0</v>
      </c>
      <c r="H8" s="500">
        <v>0</v>
      </c>
      <c r="I8" s="500">
        <v>0</v>
      </c>
      <c r="J8" s="500">
        <v>0</v>
      </c>
    </row>
    <row r="9" spans="2:36" x14ac:dyDescent="0.3">
      <c r="B9" s="497">
        <v>6</v>
      </c>
      <c r="C9" s="603" t="s">
        <v>667</v>
      </c>
      <c r="D9" s="603"/>
      <c r="E9" s="603"/>
      <c r="F9" s="509" t="s">
        <v>736</v>
      </c>
      <c r="G9" s="500">
        <v>0.33730900000000003</v>
      </c>
      <c r="H9" s="500">
        <v>0.25751704098170913</v>
      </c>
      <c r="I9" s="500">
        <v>0.25339908086534835</v>
      </c>
      <c r="J9" s="500">
        <v>0.5345309588534598</v>
      </c>
    </row>
    <row r="10" spans="2:36" x14ac:dyDescent="0.3">
      <c r="B10" s="497">
        <v>7</v>
      </c>
      <c r="C10" s="603" t="s">
        <v>668</v>
      </c>
      <c r="D10" s="603"/>
      <c r="E10" s="603"/>
      <c r="F10" s="509" t="s">
        <v>36</v>
      </c>
      <c r="G10" s="500">
        <f>SUM(G4:G9)</f>
        <v>54.807225999999993</v>
      </c>
      <c r="H10" s="500">
        <f>SUM(H4:H9)</f>
        <v>41.84233051574607</v>
      </c>
      <c r="I10" s="500">
        <f>SUM(I4:I9)</f>
        <v>43.811222634781949</v>
      </c>
      <c r="J10" s="500">
        <f>SUM(J4:J9)</f>
        <v>42.96438609549692</v>
      </c>
    </row>
    <row r="11" spans="2:36" x14ac:dyDescent="0.3">
      <c r="B11" s="497">
        <v>8</v>
      </c>
      <c r="C11" s="603" t="s">
        <v>669</v>
      </c>
      <c r="D11" s="603"/>
      <c r="E11" s="603"/>
      <c r="F11" s="509" t="s">
        <v>670</v>
      </c>
      <c r="G11" s="500">
        <v>2.4206030000000003</v>
      </c>
      <c r="H11" s="500">
        <v>1.8479984878892888</v>
      </c>
      <c r="I11" s="500">
        <v>2.8721374119727519</v>
      </c>
      <c r="J11" s="500">
        <v>2.0075843023710207</v>
      </c>
    </row>
    <row r="12" spans="2:36" x14ac:dyDescent="0.3">
      <c r="B12" s="497">
        <v>9</v>
      </c>
      <c r="C12" s="603" t="s">
        <v>671</v>
      </c>
      <c r="D12" s="603"/>
      <c r="E12" s="603"/>
      <c r="F12" s="509"/>
      <c r="G12" s="500">
        <f>G10-G11</f>
        <v>52.386622999999993</v>
      </c>
      <c r="H12" s="500">
        <f>H10-H11</f>
        <v>39.994332027856778</v>
      </c>
      <c r="I12" s="500">
        <f>I10-I11</f>
        <v>40.939085222809197</v>
      </c>
      <c r="J12" s="500">
        <f>J10-J11</f>
        <v>40.956801793125898</v>
      </c>
    </row>
    <row r="13" spans="2:36" x14ac:dyDescent="0.3">
      <c r="B13" s="497">
        <v>10</v>
      </c>
      <c r="C13" s="603" t="s">
        <v>672</v>
      </c>
      <c r="D13" s="603"/>
      <c r="E13" s="603"/>
      <c r="F13" s="509"/>
      <c r="G13" s="500">
        <v>1.2988399296200077</v>
      </c>
      <c r="H13" s="500">
        <v>0.99159351035589227</v>
      </c>
      <c r="I13" s="500">
        <v>1.1276976597258193</v>
      </c>
      <c r="J13" s="500">
        <v>0.8147419054497923</v>
      </c>
    </row>
    <row r="14" spans="2:36" x14ac:dyDescent="0.3">
      <c r="B14" s="497" t="s">
        <v>673</v>
      </c>
      <c r="C14" s="603" t="s">
        <v>674</v>
      </c>
      <c r="D14" s="603"/>
      <c r="E14" s="603"/>
      <c r="F14" s="509"/>
      <c r="G14" s="500">
        <v>0</v>
      </c>
      <c r="H14" s="500">
        <v>0</v>
      </c>
      <c r="I14" s="500">
        <v>0</v>
      </c>
      <c r="J14" s="500">
        <v>0</v>
      </c>
    </row>
    <row r="15" spans="2:36" x14ac:dyDescent="0.3">
      <c r="B15" s="497">
        <v>11</v>
      </c>
      <c r="C15" s="603" t="s">
        <v>675</v>
      </c>
      <c r="D15" s="603"/>
      <c r="E15" s="603"/>
      <c r="F15" s="509"/>
      <c r="G15" s="500">
        <v>0</v>
      </c>
      <c r="H15" s="500">
        <v>0</v>
      </c>
      <c r="I15" s="500">
        <v>0</v>
      </c>
      <c r="J15" s="500">
        <v>5.6164524932486817E-2</v>
      </c>
    </row>
    <row r="16" spans="2:36" s="508" customFormat="1" x14ac:dyDescent="0.3">
      <c r="B16" s="604" t="s">
        <v>676</v>
      </c>
      <c r="C16" s="604"/>
      <c r="D16" s="604"/>
      <c r="E16" s="604"/>
      <c r="F16" s="506" t="s">
        <v>4</v>
      </c>
      <c r="G16" s="507" t="s">
        <v>615</v>
      </c>
      <c r="H16" s="507" t="s">
        <v>3</v>
      </c>
      <c r="I16" s="507" t="s">
        <v>3</v>
      </c>
      <c r="J16" s="507" t="s">
        <v>3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</row>
    <row r="17" spans="2:11" x14ac:dyDescent="0.3">
      <c r="B17" s="497">
        <v>12</v>
      </c>
      <c r="C17" s="603" t="s">
        <v>677</v>
      </c>
      <c r="D17" s="603"/>
      <c r="E17" s="603"/>
      <c r="F17" s="509" t="s">
        <v>126</v>
      </c>
      <c r="G17" s="500">
        <v>14.833311</v>
      </c>
      <c r="H17" s="500">
        <v>11.32442465715838</v>
      </c>
      <c r="I17" s="500">
        <v>11.183522281342032</v>
      </c>
      <c r="J17" s="500">
        <v>11.115011502390711</v>
      </c>
    </row>
    <row r="18" spans="2:11" x14ac:dyDescent="0.3">
      <c r="B18" s="497">
        <v>13</v>
      </c>
      <c r="C18" s="603" t="s">
        <v>678</v>
      </c>
      <c r="D18" s="603"/>
      <c r="E18" s="603"/>
      <c r="F18" s="509" t="s">
        <v>55</v>
      </c>
      <c r="G18" s="500">
        <v>7.4639260000000007</v>
      </c>
      <c r="H18" s="500">
        <v>5.6983007794824454</v>
      </c>
      <c r="I18" s="500">
        <v>6.3278297372216032</v>
      </c>
      <c r="J18" s="500">
        <v>5.8033763602363226</v>
      </c>
    </row>
    <row r="19" spans="2:11" x14ac:dyDescent="0.3">
      <c r="B19" s="497">
        <v>14</v>
      </c>
      <c r="C19" s="603" t="s">
        <v>679</v>
      </c>
      <c r="D19" s="603"/>
      <c r="E19" s="603"/>
      <c r="F19" s="509" t="s">
        <v>15</v>
      </c>
      <c r="G19" s="500">
        <v>1.8488800000000001</v>
      </c>
      <c r="H19" s="500">
        <v>1.4115191315092759</v>
      </c>
      <c r="I19" s="500">
        <v>1.6123935369740272</v>
      </c>
      <c r="J19" s="500">
        <v>1.6778028554308</v>
      </c>
    </row>
    <row r="20" spans="2:11" x14ac:dyDescent="0.3">
      <c r="B20" s="497">
        <v>15</v>
      </c>
      <c r="C20" s="609" t="s">
        <v>680</v>
      </c>
      <c r="D20" s="609"/>
      <c r="E20" s="609"/>
      <c r="F20" s="509" t="s">
        <v>681</v>
      </c>
      <c r="G20" s="500">
        <v>22.372561999999999</v>
      </c>
      <c r="H20" s="500">
        <v>17.080231969558554</v>
      </c>
      <c r="I20" s="500">
        <v>16.210147483164057</v>
      </c>
      <c r="J20" s="500">
        <v>15.740253743974039</v>
      </c>
    </row>
    <row r="21" spans="2:11" x14ac:dyDescent="0.3">
      <c r="B21" s="497">
        <v>16</v>
      </c>
      <c r="C21" s="609" t="s">
        <v>682</v>
      </c>
      <c r="D21" s="609"/>
      <c r="E21" s="609"/>
      <c r="F21" s="509" t="s">
        <v>683</v>
      </c>
      <c r="G21" s="500">
        <v>4.8871229999999999</v>
      </c>
      <c r="H21" s="500">
        <v>3.731052103186256</v>
      </c>
      <c r="I21" s="500">
        <v>4.1197518900845642</v>
      </c>
      <c r="J21" s="500">
        <v>3.8480209032435764</v>
      </c>
    </row>
    <row r="22" spans="2:11" x14ac:dyDescent="0.3">
      <c r="B22" s="497">
        <v>17</v>
      </c>
      <c r="C22" s="603" t="s">
        <v>684</v>
      </c>
      <c r="D22" s="603"/>
      <c r="E22" s="603"/>
      <c r="F22" s="509" t="s">
        <v>62</v>
      </c>
      <c r="G22" s="500">
        <v>2.2507820000000001</v>
      </c>
      <c r="H22" s="500">
        <v>1.7183494082129238</v>
      </c>
      <c r="I22" s="500">
        <v>1.1156383158860446</v>
      </c>
      <c r="J22" s="500">
        <v>0.95622461341801424</v>
      </c>
    </row>
    <row r="23" spans="2:11" ht="25.5" x14ac:dyDescent="0.3">
      <c r="B23" s="497">
        <v>18</v>
      </c>
      <c r="C23" s="603" t="s">
        <v>685</v>
      </c>
      <c r="D23" s="603"/>
      <c r="E23" s="603"/>
      <c r="F23" s="509" t="s">
        <v>686</v>
      </c>
      <c r="G23" s="500">
        <v>2.6962700000000002</v>
      </c>
      <c r="H23" s="500">
        <v>2.0584552208442486</v>
      </c>
      <c r="I23" s="500">
        <v>2.2540985145261665</v>
      </c>
      <c r="J23" s="500">
        <v>3.4631247200051076</v>
      </c>
    </row>
    <row r="24" spans="2:11" x14ac:dyDescent="0.3">
      <c r="B24" s="497">
        <v>19</v>
      </c>
      <c r="C24" s="603" t="s">
        <v>623</v>
      </c>
      <c r="D24" s="603"/>
      <c r="E24" s="603"/>
      <c r="F24" s="509" t="s">
        <v>64</v>
      </c>
      <c r="G24" s="500">
        <v>4.6811120000000006</v>
      </c>
      <c r="H24" s="500">
        <v>3.5737739305620972</v>
      </c>
      <c r="I24" s="500">
        <v>5.2828317278394579</v>
      </c>
      <c r="J24" s="500">
        <v>3.5689158032682613</v>
      </c>
    </row>
    <row r="25" spans="2:11" x14ac:dyDescent="0.3">
      <c r="B25" s="497">
        <v>20</v>
      </c>
      <c r="C25" s="603" t="s">
        <v>687</v>
      </c>
      <c r="D25" s="603"/>
      <c r="E25" s="603"/>
      <c r="F25" s="509"/>
      <c r="G25" s="500">
        <v>3.8068420000000005</v>
      </c>
      <c r="H25" s="500">
        <v>2.9063164259622227</v>
      </c>
      <c r="I25" s="500">
        <v>3.6354395341889334</v>
      </c>
      <c r="J25" s="500">
        <v>3.0593558695870549</v>
      </c>
    </row>
    <row r="26" spans="2:11" x14ac:dyDescent="0.3">
      <c r="B26" s="497">
        <v>21</v>
      </c>
      <c r="C26" s="603" t="s">
        <v>688</v>
      </c>
      <c r="D26" s="603"/>
      <c r="E26" s="603"/>
      <c r="F26" s="509" t="s">
        <v>533</v>
      </c>
      <c r="G26" s="500">
        <v>0.61120299999999994</v>
      </c>
      <c r="H26" s="500">
        <v>0.46662018505033526</v>
      </c>
      <c r="I26" s="500">
        <v>0.60483128869409042</v>
      </c>
      <c r="J26" s="500">
        <v>0.89344238191282088</v>
      </c>
    </row>
    <row r="27" spans="2:11" x14ac:dyDescent="0.3">
      <c r="B27" s="497">
        <v>22</v>
      </c>
      <c r="C27" s="603" t="s">
        <v>689</v>
      </c>
      <c r="D27" s="603"/>
      <c r="E27" s="603"/>
      <c r="F27" s="509" t="s">
        <v>690</v>
      </c>
      <c r="G27" s="500">
        <v>6.8794999999999606E-2</v>
      </c>
      <c r="H27" s="500">
        <v>5.2521233748096183E-2</v>
      </c>
      <c r="I27" s="500">
        <v>0.10618208097792987</v>
      </c>
      <c r="J27" s="500">
        <v>-1.7868639621497131E-3</v>
      </c>
      <c r="K27" s="557"/>
    </row>
    <row r="28" spans="2:11" x14ac:dyDescent="0.3">
      <c r="B28" s="497">
        <v>23</v>
      </c>
      <c r="C28" s="603" t="s">
        <v>691</v>
      </c>
      <c r="D28" s="603"/>
      <c r="E28" s="603"/>
      <c r="F28" s="509" t="s">
        <v>195</v>
      </c>
      <c r="G28" s="500">
        <f>SUM(G17:G24,G26:G27)</f>
        <v>61.713964000000011</v>
      </c>
      <c r="H28" s="500">
        <f>SUM(H17:H24,H26:H27)</f>
        <v>47.115248619312624</v>
      </c>
      <c r="I28" s="500">
        <f>SUM(I17:I24,I26:I27)</f>
        <v>48.817226856709979</v>
      </c>
      <c r="J28" s="500">
        <f>SUM(J17:J24,J26:J27)</f>
        <v>47.064386019917507</v>
      </c>
    </row>
    <row r="29" spans="2:11" x14ac:dyDescent="0.3">
      <c r="B29" s="497">
        <v>24</v>
      </c>
      <c r="C29" s="603" t="s">
        <v>692</v>
      </c>
      <c r="D29" s="603"/>
      <c r="E29" s="603"/>
      <c r="F29" s="509"/>
      <c r="G29" s="500">
        <f>G11</f>
        <v>2.4206030000000003</v>
      </c>
      <c r="H29" s="500">
        <f t="shared" ref="H29:J29" si="0">H11</f>
        <v>1.8479984878892888</v>
      </c>
      <c r="I29" s="500">
        <f t="shared" si="0"/>
        <v>2.8721374119727519</v>
      </c>
      <c r="J29" s="500">
        <f t="shared" si="0"/>
        <v>2.0075843023710207</v>
      </c>
    </row>
    <row r="30" spans="2:11" x14ac:dyDescent="0.3">
      <c r="B30" s="497">
        <v>25</v>
      </c>
      <c r="C30" s="603" t="s">
        <v>693</v>
      </c>
      <c r="D30" s="603"/>
      <c r="E30" s="603"/>
      <c r="F30" s="509"/>
      <c r="G30" s="500">
        <f>G28-G29</f>
        <v>59.293361000000012</v>
      </c>
      <c r="H30" s="500">
        <f t="shared" ref="H30:J30" si="1">H28-H29</f>
        <v>45.267250131423332</v>
      </c>
      <c r="I30" s="500">
        <f t="shared" si="1"/>
        <v>45.945089444737228</v>
      </c>
      <c r="J30" s="500">
        <f t="shared" si="1"/>
        <v>45.056801717546485</v>
      </c>
    </row>
    <row r="31" spans="2:11" x14ac:dyDescent="0.3">
      <c r="B31" s="497">
        <v>26</v>
      </c>
      <c r="C31" s="603" t="s">
        <v>694</v>
      </c>
      <c r="D31" s="603"/>
      <c r="E31" s="603"/>
      <c r="F31" s="509"/>
      <c r="G31" s="500">
        <v>0.35725999999999997</v>
      </c>
      <c r="H31" s="500">
        <v>0.27274854231913576</v>
      </c>
      <c r="I31" s="500">
        <v>0.29242555791202057</v>
      </c>
      <c r="J31" s="500">
        <v>0.34078969594960928</v>
      </c>
    </row>
    <row r="32" spans="2:11" x14ac:dyDescent="0.3">
      <c r="B32" s="497">
        <v>27</v>
      </c>
      <c r="C32" s="603" t="s">
        <v>695</v>
      </c>
      <c r="D32" s="603"/>
      <c r="E32" s="603"/>
      <c r="F32" s="509"/>
      <c r="G32" s="500">
        <v>-9.6334120215320757E-3</v>
      </c>
      <c r="H32" s="500">
        <v>-7.3545851380857445E-3</v>
      </c>
      <c r="I32" s="500">
        <v>7.0266936323486462E-3</v>
      </c>
      <c r="J32" s="500">
        <v>1.8901338523939781E-2</v>
      </c>
    </row>
    <row r="33" spans="2:36" x14ac:dyDescent="0.3">
      <c r="B33" s="497">
        <v>28</v>
      </c>
      <c r="C33" s="603" t="s">
        <v>696</v>
      </c>
      <c r="D33" s="603"/>
      <c r="E33" s="603"/>
      <c r="F33" s="509"/>
      <c r="G33" s="500">
        <v>0</v>
      </c>
      <c r="H33" s="500">
        <v>0</v>
      </c>
      <c r="I33" s="500">
        <v>0</v>
      </c>
      <c r="J33" s="500">
        <v>0</v>
      </c>
    </row>
    <row r="34" spans="2:36" x14ac:dyDescent="0.3">
      <c r="B34" s="497">
        <v>29</v>
      </c>
      <c r="C34" s="603" t="s">
        <v>697</v>
      </c>
      <c r="D34" s="603"/>
      <c r="E34" s="603"/>
      <c r="F34" s="509"/>
      <c r="G34" s="500">
        <f>G30-G31-G32-G33-G19</f>
        <v>57.096854412021543</v>
      </c>
      <c r="H34" s="500">
        <f>H30-H31-H32-H33-H19</f>
        <v>43.590337042733012</v>
      </c>
      <c r="I34" s="500">
        <f t="shared" ref="I34:J34" si="2">I30-I31-I32-I33-I19</f>
        <v>44.033243656218836</v>
      </c>
      <c r="J34" s="500">
        <f t="shared" si="2"/>
        <v>43.019307827642137</v>
      </c>
    </row>
    <row r="35" spans="2:36" s="508" customFormat="1" x14ac:dyDescent="0.3">
      <c r="B35" s="604" t="s">
        <v>698</v>
      </c>
      <c r="C35" s="604"/>
      <c r="D35" s="604"/>
      <c r="E35" s="604"/>
      <c r="F35" s="507"/>
      <c r="G35" s="507"/>
      <c r="H35" s="507"/>
      <c r="I35" s="507" t="s">
        <v>602</v>
      </c>
      <c r="J35" s="507" t="s">
        <v>602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</row>
    <row r="36" spans="2:36" x14ac:dyDescent="0.3">
      <c r="B36" s="497">
        <v>30</v>
      </c>
      <c r="C36" s="603" t="s">
        <v>699</v>
      </c>
      <c r="D36" s="603"/>
      <c r="E36" s="603"/>
      <c r="F36" s="509"/>
      <c r="G36" s="500"/>
      <c r="H36" s="500"/>
      <c r="I36" s="500">
        <f>((I34-I13)/H34*(1+'2'!I7/100)-1)*100</f>
        <v>3.0774076815897944</v>
      </c>
      <c r="J36" s="500">
        <f>((J34-(J13-J15))/I34*(1+'2'!J7/100)-1)*100</f>
        <v>0.9060050400506281</v>
      </c>
    </row>
    <row r="37" spans="2:36" s="508" customFormat="1" x14ac:dyDescent="0.3">
      <c r="B37" s="604" t="s">
        <v>700</v>
      </c>
      <c r="C37" s="604"/>
      <c r="D37" s="604"/>
      <c r="E37" s="604"/>
      <c r="F37" s="506" t="s">
        <v>4</v>
      </c>
      <c r="G37" s="507" t="s">
        <v>615</v>
      </c>
      <c r="H37" s="507" t="s">
        <v>3</v>
      </c>
      <c r="I37" s="507" t="s">
        <v>3</v>
      </c>
      <c r="J37" s="507" t="s">
        <v>3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</row>
    <row r="38" spans="2:36" x14ac:dyDescent="0.3">
      <c r="B38" s="497">
        <v>31</v>
      </c>
      <c r="C38" s="603" t="s">
        <v>701</v>
      </c>
      <c r="D38" s="603"/>
      <c r="E38" s="603"/>
      <c r="F38" s="509" t="s">
        <v>2</v>
      </c>
      <c r="G38" s="500">
        <f t="shared" ref="G38:J38" si="3">G10-G28</f>
        <v>-6.9067380000000185</v>
      </c>
      <c r="H38" s="500">
        <f t="shared" si="3"/>
        <v>-5.2729181035665533</v>
      </c>
      <c r="I38" s="500">
        <f t="shared" si="3"/>
        <v>-5.0060042219280305</v>
      </c>
      <c r="J38" s="500">
        <f t="shared" si="3"/>
        <v>-4.0999999244205867</v>
      </c>
    </row>
    <row r="39" spans="2:36" x14ac:dyDescent="0.3">
      <c r="B39" s="604" t="s">
        <v>746</v>
      </c>
      <c r="C39" s="604"/>
      <c r="D39" s="604"/>
      <c r="E39" s="604"/>
      <c r="F39" s="506" t="s">
        <v>4</v>
      </c>
      <c r="G39" s="507" t="s">
        <v>615</v>
      </c>
      <c r="H39" s="507" t="s">
        <v>3</v>
      </c>
      <c r="I39" s="507" t="s">
        <v>3</v>
      </c>
      <c r="J39" s="507" t="s">
        <v>3</v>
      </c>
    </row>
    <row r="40" spans="2:36" x14ac:dyDescent="0.3">
      <c r="B40" s="497" t="s">
        <v>738</v>
      </c>
      <c r="C40" s="539" t="s">
        <v>747</v>
      </c>
      <c r="D40" s="539"/>
      <c r="E40" s="539"/>
      <c r="F40" s="509" t="s">
        <v>742</v>
      </c>
      <c r="G40" s="500">
        <v>-7.1472520000000008</v>
      </c>
      <c r="H40" s="500">
        <v>-5.4565374365658856</v>
      </c>
      <c r="I40" s="500">
        <v>-5.3103783709234884</v>
      </c>
      <c r="J40" s="500">
        <v>-4.8022256739290565</v>
      </c>
    </row>
    <row r="41" spans="2:36" x14ac:dyDescent="0.3">
      <c r="B41" s="497" t="s">
        <v>739</v>
      </c>
      <c r="C41" s="539" t="s">
        <v>748</v>
      </c>
      <c r="D41" s="539"/>
      <c r="E41" s="539"/>
      <c r="F41" s="509" t="s">
        <v>743</v>
      </c>
      <c r="G41" s="500" t="s">
        <v>737</v>
      </c>
      <c r="H41" s="500" t="s">
        <v>737</v>
      </c>
      <c r="I41" s="500" t="s">
        <v>737</v>
      </c>
      <c r="J41" s="500" t="s">
        <v>737</v>
      </c>
    </row>
    <row r="42" spans="2:36" x14ac:dyDescent="0.3">
      <c r="B42" s="497" t="s">
        <v>740</v>
      </c>
      <c r="C42" s="539" t="s">
        <v>749</v>
      </c>
      <c r="D42" s="539"/>
      <c r="E42" s="539"/>
      <c r="F42" s="509" t="s">
        <v>744</v>
      </c>
      <c r="G42" s="500">
        <v>-0.12958500000000001</v>
      </c>
      <c r="H42" s="500">
        <v>-9.8931086201716451E-2</v>
      </c>
      <c r="I42" s="500">
        <v>-0.13762677891217792</v>
      </c>
      <c r="J42" s="500">
        <v>3.1979803181337592E-2</v>
      </c>
    </row>
    <row r="43" spans="2:36" ht="25.5" x14ac:dyDescent="0.3">
      <c r="B43" s="497" t="s">
        <v>741</v>
      </c>
      <c r="C43" s="539" t="s">
        <v>750</v>
      </c>
      <c r="D43" s="539"/>
      <c r="E43" s="539"/>
      <c r="F43" s="509" t="s">
        <v>745</v>
      </c>
      <c r="G43" s="500">
        <v>0.37009900000000001</v>
      </c>
      <c r="H43" s="500">
        <v>0.28255041920105761</v>
      </c>
      <c r="I43" s="500">
        <v>0.44200092790764439</v>
      </c>
      <c r="J43" s="500">
        <v>0.6702459463271413</v>
      </c>
    </row>
    <row r="44" spans="2:36" x14ac:dyDescent="0.3">
      <c r="B44" s="497">
        <v>32</v>
      </c>
      <c r="C44" s="603" t="s">
        <v>702</v>
      </c>
      <c r="D44" s="603"/>
      <c r="E44" s="603"/>
      <c r="F44" s="509" t="s">
        <v>733</v>
      </c>
      <c r="G44" s="500">
        <f>G38+G19</f>
        <v>-5.0578580000000182</v>
      </c>
      <c r="H44" s="500">
        <f t="shared" ref="H44:J44" si="4">H38+H19</f>
        <v>-3.8613989720572777</v>
      </c>
      <c r="I44" s="500">
        <f t="shared" si="4"/>
        <v>-3.3936106849540035</v>
      </c>
      <c r="J44" s="500">
        <f t="shared" si="4"/>
        <v>-2.4221970689897869</v>
      </c>
    </row>
    <row r="45" spans="2:36" s="508" customFormat="1" x14ac:dyDescent="0.3">
      <c r="B45" s="604" t="s">
        <v>703</v>
      </c>
      <c r="C45" s="604"/>
      <c r="D45" s="604"/>
      <c r="E45" s="604"/>
      <c r="F45" s="511"/>
      <c r="G45" s="507" t="s">
        <v>615</v>
      </c>
      <c r="H45" s="507" t="s">
        <v>3</v>
      </c>
      <c r="I45" s="507" t="s">
        <v>3</v>
      </c>
      <c r="J45" s="507" t="s">
        <v>3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2:36" x14ac:dyDescent="0.3">
      <c r="B46" s="497">
        <v>33</v>
      </c>
      <c r="C46" s="603" t="s">
        <v>610</v>
      </c>
      <c r="D46" s="603"/>
      <c r="E46" s="603"/>
      <c r="F46" s="509"/>
      <c r="G46" s="509"/>
      <c r="H46" s="500">
        <f>H38-(H15-H33)-0.381*'2'!H42</f>
        <v>-5.4548094278238128</v>
      </c>
      <c r="I46" s="500">
        <f>I38-(I15-I33)-0.381*'2'!I42</f>
        <v>-4.8320679372179978</v>
      </c>
      <c r="J46" s="500">
        <f>J38-(J15-J33)-0.381*'2'!J42</f>
        <v>-3.688068987908848</v>
      </c>
    </row>
    <row r="47" spans="2:36" x14ac:dyDescent="0.3">
      <c r="B47" s="497">
        <v>34</v>
      </c>
      <c r="C47" s="603" t="s">
        <v>611</v>
      </c>
      <c r="D47" s="603"/>
      <c r="E47" s="603"/>
      <c r="F47" s="509"/>
      <c r="G47" s="509"/>
      <c r="H47" s="500">
        <f>H46+H19</f>
        <v>-4.0432902963145372</v>
      </c>
      <c r="I47" s="500">
        <f t="shared" ref="I47:J47" si="5">I46+I19</f>
        <v>-3.2196744002439708</v>
      </c>
      <c r="J47" s="500">
        <f t="shared" si="5"/>
        <v>-2.0102661324780478</v>
      </c>
    </row>
    <row r="48" spans="2:36" s="508" customFormat="1" x14ac:dyDescent="0.3">
      <c r="B48" s="604" t="s">
        <v>704</v>
      </c>
      <c r="C48" s="604"/>
      <c r="D48" s="604"/>
      <c r="E48" s="604"/>
      <c r="F48" s="511"/>
      <c r="G48" s="507"/>
      <c r="H48" s="507" t="s">
        <v>3</v>
      </c>
      <c r="I48" s="507" t="s">
        <v>3</v>
      </c>
      <c r="J48" s="507" t="s">
        <v>3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2:10" x14ac:dyDescent="0.3">
      <c r="B49" s="497">
        <v>35</v>
      </c>
      <c r="C49" s="603" t="s">
        <v>612</v>
      </c>
      <c r="D49" s="603"/>
      <c r="E49" s="603"/>
      <c r="F49" s="509"/>
      <c r="G49" s="500">
        <v>77648.308999999994</v>
      </c>
      <c r="H49" s="500">
        <v>59.280252738330162</v>
      </c>
      <c r="I49" s="500">
        <v>61.459894047428008</v>
      </c>
      <c r="J49" s="500">
        <v>62.765653034451759</v>
      </c>
    </row>
    <row r="50" spans="2:10" x14ac:dyDescent="0.3">
      <c r="B50" s="497">
        <v>36</v>
      </c>
      <c r="C50" s="603" t="s">
        <v>613</v>
      </c>
      <c r="D50" s="603"/>
      <c r="E50" s="603"/>
      <c r="F50" s="509"/>
      <c r="G50" s="500">
        <v>8752.0999999999894</v>
      </c>
      <c r="H50" s="500">
        <v>3.6439446370901862</v>
      </c>
      <c r="I50" s="500">
        <v>2.1796413090978461</v>
      </c>
      <c r="J50" s="500">
        <v>1.3057589870237507</v>
      </c>
    </row>
    <row r="51" spans="2:10" x14ac:dyDescent="0.3">
      <c r="B51" s="604" t="s">
        <v>252</v>
      </c>
      <c r="C51" s="604"/>
      <c r="D51" s="604"/>
      <c r="E51" s="604"/>
      <c r="F51" s="514"/>
      <c r="G51" s="540"/>
      <c r="H51" s="540"/>
      <c r="I51" s="540"/>
      <c r="J51" s="540"/>
    </row>
    <row r="52" spans="2:10" x14ac:dyDescent="0.3">
      <c r="B52" s="497">
        <v>38</v>
      </c>
      <c r="C52" s="605" t="s">
        <v>705</v>
      </c>
      <c r="D52" s="605"/>
      <c r="E52" s="605"/>
      <c r="F52" s="509"/>
      <c r="G52" s="510"/>
      <c r="H52" s="500">
        <f>-H44</f>
        <v>3.8613989720572777</v>
      </c>
      <c r="I52" s="500">
        <f>-I44</f>
        <v>3.3936106849540035</v>
      </c>
      <c r="J52" s="500">
        <f>-J44</f>
        <v>2.4221970689897869</v>
      </c>
    </row>
    <row r="53" spans="2:10" x14ac:dyDescent="0.3">
      <c r="B53" s="497">
        <v>39</v>
      </c>
      <c r="C53" s="605" t="s">
        <v>706</v>
      </c>
      <c r="D53" s="605"/>
      <c r="E53" s="605"/>
      <c r="F53" s="509"/>
      <c r="G53" s="510"/>
      <c r="H53" s="500">
        <v>-1.6262876651779161</v>
      </c>
      <c r="I53" s="500">
        <v>-1.0609080136345632</v>
      </c>
      <c r="J53" s="500">
        <v>-1.3258191235596062</v>
      </c>
    </row>
    <row r="54" spans="2:10" x14ac:dyDescent="0.3">
      <c r="B54" s="497">
        <v>40</v>
      </c>
      <c r="C54" s="608" t="s">
        <v>679</v>
      </c>
      <c r="D54" s="608"/>
      <c r="E54" s="608"/>
      <c r="F54" s="509"/>
      <c r="G54" s="510"/>
      <c r="H54" s="500">
        <f>H19</f>
        <v>1.4115191315092759</v>
      </c>
      <c r="I54" s="500">
        <f t="shared" ref="I54:J54" si="6">I19</f>
        <v>1.6123935369740272</v>
      </c>
      <c r="J54" s="500">
        <f t="shared" si="6"/>
        <v>1.6778028554308</v>
      </c>
    </row>
    <row r="55" spans="2:10" x14ac:dyDescent="0.3">
      <c r="B55" s="497">
        <v>41</v>
      </c>
      <c r="C55" s="608" t="s">
        <v>707</v>
      </c>
      <c r="D55" s="608"/>
      <c r="E55" s="608"/>
      <c r="F55" s="509"/>
      <c r="G55" s="510"/>
      <c r="H55" s="500">
        <v>-1.0844115812589035</v>
      </c>
      <c r="I55" s="500">
        <v>-0.48041937221018299</v>
      </c>
      <c r="J55" s="500">
        <v>-0.73215100775873643</v>
      </c>
    </row>
    <row r="56" spans="2:10" x14ac:dyDescent="0.3">
      <c r="B56" s="497">
        <v>42</v>
      </c>
      <c r="C56" s="608" t="s">
        <v>618</v>
      </c>
      <c r="D56" s="608"/>
      <c r="E56" s="608"/>
      <c r="F56" s="509"/>
      <c r="G56" s="510"/>
      <c r="H56" s="500">
        <v>-1.9533952154282885</v>
      </c>
      <c r="I56" s="500">
        <v>-2.1928821809474215</v>
      </c>
      <c r="J56" s="500">
        <v>-2.2714709691090489</v>
      </c>
    </row>
    <row r="57" spans="2:10" x14ac:dyDescent="0.3">
      <c r="B57" s="497">
        <v>43</v>
      </c>
      <c r="C57" s="605" t="s">
        <v>708</v>
      </c>
      <c r="D57" s="605"/>
      <c r="E57" s="605"/>
      <c r="F57" s="509"/>
      <c r="G57" s="510"/>
      <c r="H57" s="500">
        <f>H50-H52-H53</f>
        <v>1.4088333302108247</v>
      </c>
      <c r="I57" s="500">
        <f t="shared" ref="I57:J57" si="7">I50-I52-I53</f>
        <v>-0.15306136222159417</v>
      </c>
      <c r="J57" s="500">
        <f t="shared" si="7"/>
        <v>0.20938104159356996</v>
      </c>
    </row>
    <row r="58" spans="2:10" x14ac:dyDescent="0.3">
      <c r="B58" s="512"/>
      <c r="C58" s="513"/>
      <c r="D58" s="513"/>
      <c r="E58" s="513"/>
      <c r="F58" s="514"/>
      <c r="G58" s="496" t="s">
        <v>709</v>
      </c>
      <c r="H58" s="496" t="s">
        <v>709</v>
      </c>
      <c r="I58" s="496" t="s">
        <v>709</v>
      </c>
      <c r="J58" s="496" t="s">
        <v>709</v>
      </c>
    </row>
    <row r="59" spans="2:10" x14ac:dyDescent="0.3">
      <c r="B59" s="497">
        <v>44</v>
      </c>
      <c r="C59" s="603" t="s">
        <v>710</v>
      </c>
      <c r="D59" s="603"/>
      <c r="E59" s="603"/>
      <c r="F59" s="509"/>
      <c r="G59" s="510"/>
      <c r="H59" s="500">
        <v>2.6835729089244955</v>
      </c>
      <c r="I59" s="500">
        <v>2.8484020173575191</v>
      </c>
      <c r="J59" s="500">
        <v>2.8701844881298118</v>
      </c>
    </row>
    <row r="60" spans="2:10" x14ac:dyDescent="0.3">
      <c r="B60" s="604" t="s">
        <v>711</v>
      </c>
      <c r="C60" s="604"/>
      <c r="D60" s="604"/>
      <c r="E60" s="604"/>
      <c r="F60" s="511"/>
      <c r="G60" s="507" t="s">
        <v>615</v>
      </c>
      <c r="H60" s="507" t="s">
        <v>3</v>
      </c>
      <c r="I60" s="507" t="s">
        <v>3</v>
      </c>
      <c r="J60" s="507" t="s">
        <v>3</v>
      </c>
    </row>
    <row r="61" spans="2:10" x14ac:dyDescent="0.3">
      <c r="B61" s="497">
        <v>45</v>
      </c>
      <c r="C61" s="603" t="s">
        <v>712</v>
      </c>
      <c r="D61" s="603"/>
      <c r="E61" s="603"/>
      <c r="F61" s="509" t="s">
        <v>713</v>
      </c>
      <c r="G61" s="500">
        <v>1.7876000000000001</v>
      </c>
      <c r="H61" s="500">
        <v>1.3647351907565561</v>
      </c>
      <c r="I61" s="500">
        <v>2.2334359806530215</v>
      </c>
      <c r="J61" s="500">
        <v>1.8182259555560127</v>
      </c>
    </row>
    <row r="62" spans="2:10" x14ac:dyDescent="0.3">
      <c r="B62" s="497">
        <v>46</v>
      </c>
      <c r="C62" s="603" t="s">
        <v>714</v>
      </c>
      <c r="D62" s="603"/>
      <c r="E62" s="603"/>
      <c r="F62" s="509" t="s">
        <v>715</v>
      </c>
      <c r="G62" s="500">
        <v>0.20801500000000001</v>
      </c>
      <c r="H62" s="500">
        <v>0.15880811742292739</v>
      </c>
      <c r="I62" s="500">
        <v>1.0012336501586097</v>
      </c>
      <c r="J62" s="500">
        <v>0.68449024061291619</v>
      </c>
    </row>
    <row r="63" spans="2:10" x14ac:dyDescent="0.3">
      <c r="J63" s="499" t="s">
        <v>0</v>
      </c>
    </row>
    <row r="64" spans="2:10" x14ac:dyDescent="0.3">
      <c r="H64"/>
      <c r="I64" s="515"/>
      <c r="J64" s="515"/>
    </row>
    <row r="65" spans="8:10" x14ac:dyDescent="0.3">
      <c r="H65"/>
      <c r="I65" s="516"/>
      <c r="J65" s="516"/>
    </row>
    <row r="66" spans="8:10" x14ac:dyDescent="0.3">
      <c r="H66"/>
    </row>
    <row r="67" spans="8:10" x14ac:dyDescent="0.3">
      <c r="H67"/>
    </row>
    <row r="68" spans="8:10" x14ac:dyDescent="0.3">
      <c r="H68"/>
    </row>
  </sheetData>
  <mergeCells count="56">
    <mergeCell ref="C12:E12"/>
    <mergeCell ref="B2:E2"/>
    <mergeCell ref="B3:E3"/>
    <mergeCell ref="C4:E4"/>
    <mergeCell ref="C5:E5"/>
    <mergeCell ref="C6:E6"/>
    <mergeCell ref="C7:E7"/>
    <mergeCell ref="C8:E8"/>
    <mergeCell ref="C9:E9"/>
    <mergeCell ref="C10:E10"/>
    <mergeCell ref="C11:E11"/>
    <mergeCell ref="C24:E24"/>
    <mergeCell ref="C13:E13"/>
    <mergeCell ref="C14:E14"/>
    <mergeCell ref="C15:E15"/>
    <mergeCell ref="B16:E16"/>
    <mergeCell ref="C17:E17"/>
    <mergeCell ref="C18:E18"/>
    <mergeCell ref="C19:E19"/>
    <mergeCell ref="C20:E20"/>
    <mergeCell ref="C21:E21"/>
    <mergeCell ref="C22:E22"/>
    <mergeCell ref="C23:E23"/>
    <mergeCell ref="C36:E36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B35:E35"/>
    <mergeCell ref="C54:E54"/>
    <mergeCell ref="B37:E37"/>
    <mergeCell ref="C38:E38"/>
    <mergeCell ref="C44:E44"/>
    <mergeCell ref="B45:E45"/>
    <mergeCell ref="C46:E46"/>
    <mergeCell ref="C47:E47"/>
    <mergeCell ref="B48:E48"/>
    <mergeCell ref="C49:E49"/>
    <mergeCell ref="C50:E50"/>
    <mergeCell ref="C52:E52"/>
    <mergeCell ref="C53:E53"/>
    <mergeCell ref="B39:E39"/>
    <mergeCell ref="B51:E51"/>
    <mergeCell ref="C62:E62"/>
    <mergeCell ref="C55:E55"/>
    <mergeCell ref="C56:E56"/>
    <mergeCell ref="C57:E57"/>
    <mergeCell ref="C59:E59"/>
    <mergeCell ref="B60:E60"/>
    <mergeCell ref="C61:E6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83F26-3AB9-458E-8561-A665B2C3A25F}">
  <sheetPr>
    <tabColor rgb="FF92D050"/>
  </sheetPr>
  <dimension ref="B1:L29"/>
  <sheetViews>
    <sheetView showGridLines="0" zoomScaleNormal="100" workbookViewId="0">
      <selection activeCell="B2" sqref="B2:F2"/>
    </sheetView>
  </sheetViews>
  <sheetFormatPr defaultColWidth="9.140625" defaultRowHeight="16.5" customHeight="1" x14ac:dyDescent="0.25"/>
  <cols>
    <col min="1" max="1" width="2.7109375" style="7" customWidth="1"/>
    <col min="2" max="2" width="4.5703125" style="7" customWidth="1"/>
    <col min="3" max="3" width="18.5703125" style="7" customWidth="1"/>
    <col min="4" max="4" width="10.7109375" style="7" customWidth="1"/>
    <col min="5" max="5" width="7.7109375" style="7" customWidth="1"/>
    <col min="6" max="6" width="10.5703125" style="7" customWidth="1"/>
    <col min="7" max="9" width="9.28515625" style="125" customWidth="1"/>
    <col min="10" max="11" width="9.28515625" style="7" customWidth="1"/>
    <col min="12" max="16384" width="9.140625" style="7"/>
  </cols>
  <sheetData>
    <row r="1" spans="2:12" customFormat="1" ht="16.5" customHeight="1" x14ac:dyDescent="0.3">
      <c r="B1" s="559"/>
      <c r="C1" s="559"/>
      <c r="D1" s="559"/>
      <c r="E1" s="559"/>
      <c r="F1" s="559"/>
      <c r="G1" s="559"/>
      <c r="H1" s="554"/>
      <c r="I1" s="554"/>
    </row>
    <row r="2" spans="2:12" s="305" customFormat="1" ht="17.25" customHeight="1" thickBot="1" x14ac:dyDescent="0.35">
      <c r="B2" s="610" t="s">
        <v>752</v>
      </c>
      <c r="C2" s="610"/>
      <c r="D2" s="610"/>
      <c r="E2" s="610"/>
      <c r="F2" s="610"/>
      <c r="G2" s="555">
        <v>2024</v>
      </c>
      <c r="H2" s="555">
        <v>2024</v>
      </c>
      <c r="I2" s="555">
        <v>2025</v>
      </c>
      <c r="J2" s="555">
        <v>2026</v>
      </c>
      <c r="K2" s="493"/>
    </row>
    <row r="3" spans="2:12" ht="13.5" x14ac:dyDescent="0.25">
      <c r="B3" s="607" t="s">
        <v>662</v>
      </c>
      <c r="C3" s="607"/>
      <c r="D3" s="553"/>
      <c r="E3" s="553"/>
      <c r="F3" s="506" t="s">
        <v>4</v>
      </c>
      <c r="G3" s="507" t="s">
        <v>735</v>
      </c>
      <c r="H3" s="507" t="s">
        <v>3</v>
      </c>
      <c r="I3" s="507" t="s">
        <v>3</v>
      </c>
      <c r="J3" s="507" t="s">
        <v>3</v>
      </c>
      <c r="K3" s="507"/>
    </row>
    <row r="4" spans="2:12" ht="16.5" customHeight="1" x14ac:dyDescent="0.25">
      <c r="B4" s="561">
        <v>1</v>
      </c>
      <c r="C4" s="603" t="s">
        <v>753</v>
      </c>
      <c r="D4" s="603"/>
      <c r="E4" s="603"/>
      <c r="F4" s="509" t="s">
        <v>39</v>
      </c>
      <c r="G4" s="500">
        <f>'4'!G4</f>
        <v>14.972711</v>
      </c>
      <c r="H4" s="500">
        <f>'4'!H4</f>
        <v>11.430848961024719</v>
      </c>
      <c r="I4" s="500">
        <f>'4'!I4</f>
        <v>12.052319025877916</v>
      </c>
      <c r="J4" s="500">
        <v>11.844843849411426</v>
      </c>
      <c r="K4" s="138"/>
    </row>
    <row r="5" spans="2:12" ht="16.5" customHeight="1" x14ac:dyDescent="0.25">
      <c r="B5" s="561">
        <v>2</v>
      </c>
      <c r="C5" s="603" t="s">
        <v>663</v>
      </c>
      <c r="D5" s="603"/>
      <c r="E5" s="603"/>
      <c r="F5" s="509" t="s">
        <v>41</v>
      </c>
      <c r="G5" s="500">
        <f>'4'!G5</f>
        <v>10.74309</v>
      </c>
      <c r="H5" s="500">
        <f>'4'!H5</f>
        <v>8.2017638064806722</v>
      </c>
      <c r="I5" s="500">
        <f>'4'!I5</f>
        <v>8.2441614709187139</v>
      </c>
      <c r="J5" s="500">
        <v>8.1075904837019941</v>
      </c>
      <c r="K5" s="138"/>
    </row>
    <row r="6" spans="2:12" ht="16.5" customHeight="1" x14ac:dyDescent="0.25">
      <c r="B6" s="561">
        <v>3</v>
      </c>
      <c r="C6" s="603" t="s">
        <v>664</v>
      </c>
      <c r="D6" s="603"/>
      <c r="E6" s="603"/>
      <c r="F6" s="509" t="s">
        <v>45</v>
      </c>
      <c r="G6" s="500">
        <f>'4'!G6</f>
        <v>20.946283999999999</v>
      </c>
      <c r="H6" s="500">
        <f>'4'!H6</f>
        <v>15.991346436776121</v>
      </c>
      <c r="I6" s="500">
        <f>'4'!I6</f>
        <v>16.124985154476441</v>
      </c>
      <c r="J6" s="500">
        <v>15.85489594034423</v>
      </c>
    </row>
    <row r="7" spans="2:12" ht="24.75" customHeight="1" x14ac:dyDescent="0.25">
      <c r="B7" s="561">
        <v>4</v>
      </c>
      <c r="C7" s="603" t="s">
        <v>665</v>
      </c>
      <c r="D7" s="603"/>
      <c r="E7" s="603"/>
      <c r="F7" s="509" t="s">
        <v>666</v>
      </c>
      <c r="G7" s="500">
        <f>'4'!G7</f>
        <v>7.8078320000000003</v>
      </c>
      <c r="H7" s="500">
        <f>'4'!H7</f>
        <v>5.9608542704828498</v>
      </c>
      <c r="I7" s="500">
        <f>'4'!I7</f>
        <v>7.1363579026435326</v>
      </c>
      <c r="J7" s="500">
        <v>5.6743574322436192</v>
      </c>
      <c r="K7" s="138"/>
    </row>
    <row r="8" spans="2:12" ht="16.5" customHeight="1" x14ac:dyDescent="0.25">
      <c r="B8" s="561">
        <v>5</v>
      </c>
      <c r="C8" s="603" t="s">
        <v>751</v>
      </c>
      <c r="D8" s="603"/>
      <c r="E8" s="603"/>
      <c r="F8" s="509" t="s">
        <v>43</v>
      </c>
      <c r="G8" s="500">
        <f>'4'!G8</f>
        <v>0</v>
      </c>
      <c r="H8" s="500">
        <f>'4'!H8</f>
        <v>0</v>
      </c>
      <c r="I8" s="500">
        <f>'4'!I8</f>
        <v>0</v>
      </c>
      <c r="J8" s="500">
        <v>0</v>
      </c>
      <c r="K8" s="138"/>
    </row>
    <row r="9" spans="2:12" ht="16.5" customHeight="1" x14ac:dyDescent="0.25">
      <c r="B9" s="561">
        <v>6</v>
      </c>
      <c r="C9" s="603" t="s">
        <v>667</v>
      </c>
      <c r="D9" s="603"/>
      <c r="E9" s="603"/>
      <c r="F9" s="509" t="s">
        <v>736</v>
      </c>
      <c r="G9" s="500">
        <f>'4'!G9</f>
        <v>0.33730900000000003</v>
      </c>
      <c r="H9" s="500">
        <f>'4'!H9</f>
        <v>0.25751704098170913</v>
      </c>
      <c r="I9" s="500">
        <f>'4'!I9</f>
        <v>0.25339908086534835</v>
      </c>
      <c r="J9" s="500">
        <v>0.5345309588534598</v>
      </c>
      <c r="K9" s="138"/>
    </row>
    <row r="10" spans="2:12" ht="16.5" customHeight="1" x14ac:dyDescent="0.25">
      <c r="B10" s="561">
        <v>7</v>
      </c>
      <c r="C10" s="603" t="s">
        <v>668</v>
      </c>
      <c r="D10" s="603"/>
      <c r="E10" s="603"/>
      <c r="F10" s="509" t="s">
        <v>36</v>
      </c>
      <c r="G10" s="500">
        <f>SUM(G4:G9)</f>
        <v>54.807225999999993</v>
      </c>
      <c r="H10" s="500">
        <f t="shared" ref="H10:J10" si="0">SUM(H4:H9)</f>
        <v>41.84233051574607</v>
      </c>
      <c r="I10" s="500">
        <f t="shared" si="0"/>
        <v>43.811222634781949</v>
      </c>
      <c r="J10" s="500">
        <f t="shared" si="0"/>
        <v>42.016218664554728</v>
      </c>
      <c r="K10" s="138"/>
    </row>
    <row r="11" spans="2:12" x14ac:dyDescent="0.3">
      <c r="B11" s="604" t="s">
        <v>676</v>
      </c>
      <c r="C11" s="604"/>
      <c r="D11" s="560"/>
      <c r="E11" s="560"/>
      <c r="F11" s="560"/>
      <c r="G11" s="507" t="s">
        <v>735</v>
      </c>
      <c r="H11" s="507" t="s">
        <v>3</v>
      </c>
      <c r="I11" s="507" t="s">
        <v>3</v>
      </c>
      <c r="J11" s="507" t="s">
        <v>3</v>
      </c>
      <c r="K11" s="507"/>
      <c r="L11"/>
    </row>
    <row r="12" spans="2:12" ht="16.5" customHeight="1" x14ac:dyDescent="0.25">
      <c r="B12" s="561">
        <v>8</v>
      </c>
      <c r="C12" s="603" t="s">
        <v>677</v>
      </c>
      <c r="D12" s="603"/>
      <c r="E12" s="603"/>
      <c r="F12" s="509" t="s">
        <v>126</v>
      </c>
      <c r="G12" s="500">
        <f>'4'!G17</f>
        <v>14.833311</v>
      </c>
      <c r="H12" s="500">
        <f>'4'!H17</f>
        <v>11.32442465715838</v>
      </c>
      <c r="I12" s="500">
        <f>'4'!I17</f>
        <v>11.183522281342032</v>
      </c>
      <c r="J12" s="500">
        <v>10.947724435678092</v>
      </c>
      <c r="K12" s="138"/>
    </row>
    <row r="13" spans="2:12" ht="16.5" customHeight="1" x14ac:dyDescent="0.25">
      <c r="B13" s="561">
        <v>9</v>
      </c>
      <c r="C13" s="603" t="s">
        <v>678</v>
      </c>
      <c r="D13" s="603"/>
      <c r="E13" s="603"/>
      <c r="F13" s="509" t="s">
        <v>55</v>
      </c>
      <c r="G13" s="500">
        <f>'4'!G18</f>
        <v>7.4639260000000007</v>
      </c>
      <c r="H13" s="500">
        <f>'4'!H18</f>
        <v>5.6983007794824454</v>
      </c>
      <c r="I13" s="500">
        <f>'4'!I18</f>
        <v>6.3278297372216032</v>
      </c>
      <c r="J13" s="500">
        <v>5.8375776159932835</v>
      </c>
      <c r="K13" s="138"/>
    </row>
    <row r="14" spans="2:12" ht="16.5" customHeight="1" x14ac:dyDescent="0.25">
      <c r="B14" s="561">
        <v>10</v>
      </c>
      <c r="C14" s="603" t="s">
        <v>679</v>
      </c>
      <c r="D14" s="603"/>
      <c r="E14" s="603"/>
      <c r="F14" s="509" t="s">
        <v>15</v>
      </c>
      <c r="G14" s="500">
        <f>'4'!G19</f>
        <v>1.8488800000000001</v>
      </c>
      <c r="H14" s="500">
        <f>'4'!H19</f>
        <v>1.4115191315092759</v>
      </c>
      <c r="I14" s="500">
        <f>'4'!I19</f>
        <v>1.6123935369740272</v>
      </c>
      <c r="J14" s="500">
        <v>1.6778028554308</v>
      </c>
      <c r="K14" s="138"/>
    </row>
    <row r="15" spans="2:12" ht="30" customHeight="1" x14ac:dyDescent="0.25">
      <c r="B15" s="561">
        <v>11</v>
      </c>
      <c r="C15" s="609" t="s">
        <v>680</v>
      </c>
      <c r="D15" s="609"/>
      <c r="E15" s="609"/>
      <c r="F15" s="509" t="s">
        <v>681</v>
      </c>
      <c r="G15" s="500">
        <f>'4'!G20</f>
        <v>22.372561999999999</v>
      </c>
      <c r="H15" s="500">
        <f>'4'!H20</f>
        <v>17.080231969558554</v>
      </c>
      <c r="I15" s="500">
        <f>'4'!I20</f>
        <v>16.210147483164057</v>
      </c>
      <c r="J15" s="500">
        <v>15.936914022422915</v>
      </c>
      <c r="K15" s="138"/>
    </row>
    <row r="16" spans="2:12" ht="16.5" customHeight="1" x14ac:dyDescent="0.25">
      <c r="B16" s="561">
        <v>12</v>
      </c>
      <c r="C16" s="609" t="s">
        <v>682</v>
      </c>
      <c r="D16" s="609"/>
      <c r="E16" s="609"/>
      <c r="F16" s="509" t="s">
        <v>683</v>
      </c>
      <c r="G16" s="500">
        <f>'4'!G21</f>
        <v>4.8871229999999999</v>
      </c>
      <c r="H16" s="500">
        <f>'4'!H21</f>
        <v>3.731052103186256</v>
      </c>
      <c r="I16" s="500">
        <f>'4'!I21</f>
        <v>4.1197518900845642</v>
      </c>
      <c r="J16" s="500">
        <v>3.8480209032435764</v>
      </c>
      <c r="K16" s="138"/>
    </row>
    <row r="17" spans="2:11" ht="16.5" customHeight="1" x14ac:dyDescent="0.25">
      <c r="B17" s="561">
        <v>13</v>
      </c>
      <c r="C17" s="603" t="s">
        <v>684</v>
      </c>
      <c r="D17" s="603"/>
      <c r="E17" s="603"/>
      <c r="F17" s="509" t="s">
        <v>62</v>
      </c>
      <c r="G17" s="500">
        <f>'4'!G22</f>
        <v>2.2507820000000001</v>
      </c>
      <c r="H17" s="500">
        <f>'4'!H22</f>
        <v>1.7183494082129238</v>
      </c>
      <c r="I17" s="500">
        <f>'4'!I22</f>
        <v>1.1156383158860446</v>
      </c>
      <c r="J17" s="500">
        <v>0.70270875332928218</v>
      </c>
      <c r="K17" s="138"/>
    </row>
    <row r="18" spans="2:11" ht="33" customHeight="1" x14ac:dyDescent="0.25">
      <c r="B18" s="561">
        <v>14</v>
      </c>
      <c r="C18" s="603" t="s">
        <v>685</v>
      </c>
      <c r="D18" s="603"/>
      <c r="E18" s="603"/>
      <c r="F18" s="509" t="s">
        <v>686</v>
      </c>
      <c r="G18" s="500">
        <f>'4'!G23</f>
        <v>2.6962700000000002</v>
      </c>
      <c r="H18" s="500">
        <f>'4'!H23</f>
        <v>2.0584552208442486</v>
      </c>
      <c r="I18" s="500">
        <f>'4'!I23</f>
        <v>2.2540985145261665</v>
      </c>
      <c r="J18" s="500">
        <v>3.4997333481700128</v>
      </c>
      <c r="K18" s="138"/>
    </row>
    <row r="19" spans="2:11" ht="16.5" customHeight="1" x14ac:dyDescent="0.25">
      <c r="B19" s="561">
        <v>15</v>
      </c>
      <c r="C19" s="603" t="s">
        <v>623</v>
      </c>
      <c r="D19" s="603"/>
      <c r="E19" s="603"/>
      <c r="F19" s="509" t="s">
        <v>64</v>
      </c>
      <c r="G19" s="500">
        <f>'4'!G24</f>
        <v>4.6811120000000006</v>
      </c>
      <c r="H19" s="500">
        <f>'4'!H24</f>
        <v>3.5737739305620972</v>
      </c>
      <c r="I19" s="500">
        <f>'4'!I24</f>
        <v>5.2828317278394579</v>
      </c>
      <c r="J19" s="500">
        <v>3.9671474881605335</v>
      </c>
      <c r="K19" s="138"/>
    </row>
    <row r="20" spans="2:11" ht="16.5" customHeight="1" x14ac:dyDescent="0.25">
      <c r="B20" s="561">
        <v>16</v>
      </c>
      <c r="C20" s="603" t="s">
        <v>687</v>
      </c>
      <c r="D20" s="603"/>
      <c r="E20" s="603"/>
      <c r="F20" s="509"/>
      <c r="G20" s="500">
        <f>'4'!G25</f>
        <v>3.8068420000000005</v>
      </c>
      <c r="H20" s="500">
        <f>'4'!H25</f>
        <v>2.9063164259622227</v>
      </c>
      <c r="I20" s="500">
        <f>'4'!I25</f>
        <v>3.6354395341889334</v>
      </c>
      <c r="J20" s="500">
        <v>3.2402883940190197</v>
      </c>
      <c r="K20" s="138"/>
    </row>
    <row r="21" spans="2:11" ht="16.5" customHeight="1" x14ac:dyDescent="0.25">
      <c r="B21" s="561">
        <v>17</v>
      </c>
      <c r="C21" s="603" t="s">
        <v>688</v>
      </c>
      <c r="D21" s="603"/>
      <c r="E21" s="603"/>
      <c r="F21" s="509" t="s">
        <v>533</v>
      </c>
      <c r="G21" s="500">
        <f>'4'!G26</f>
        <v>0.61120299999999994</v>
      </c>
      <c r="H21" s="500">
        <f>'4'!H26</f>
        <v>0.46662018505033526</v>
      </c>
      <c r="I21" s="500">
        <f>'4'!I26</f>
        <v>0.60483128869409042</v>
      </c>
      <c r="J21" s="500">
        <v>0.65206315702223427</v>
      </c>
      <c r="K21" s="138"/>
    </row>
    <row r="22" spans="2:11" ht="16.5" customHeight="1" x14ac:dyDescent="0.25">
      <c r="B22" s="561">
        <v>18</v>
      </c>
      <c r="C22" s="603" t="s">
        <v>689</v>
      </c>
      <c r="D22" s="603"/>
      <c r="E22" s="603"/>
      <c r="F22" s="509" t="s">
        <v>690</v>
      </c>
      <c r="G22" s="500">
        <f>'4'!G27</f>
        <v>6.8794999999999606E-2</v>
      </c>
      <c r="H22" s="500">
        <f>'4'!H27</f>
        <v>5.2521233748096183E-2</v>
      </c>
      <c r="I22" s="500">
        <f>'4'!I27</f>
        <v>0.10618208097792987</v>
      </c>
      <c r="J22" s="500">
        <v>2.5417164956367675E-2</v>
      </c>
    </row>
    <row r="23" spans="2:11" ht="16.5" customHeight="1" x14ac:dyDescent="0.25">
      <c r="B23" s="561">
        <v>19</v>
      </c>
      <c r="C23" s="603" t="s">
        <v>754</v>
      </c>
      <c r="D23" s="603"/>
      <c r="E23" s="603"/>
      <c r="F23" s="509" t="s">
        <v>195</v>
      </c>
      <c r="G23" s="500">
        <f>SUM(G12:G19,G21:G22)</f>
        <v>61.713964000000011</v>
      </c>
      <c r="H23" s="500">
        <f t="shared" ref="H23:J23" si="1">SUM(H12:H19,H21:H22)</f>
        <v>47.115248619312624</v>
      </c>
      <c r="I23" s="500">
        <f t="shared" si="1"/>
        <v>48.817226856709979</v>
      </c>
      <c r="J23" s="500">
        <f t="shared" si="1"/>
        <v>47.095109744407097</v>
      </c>
    </row>
    <row r="24" spans="2:11" ht="16.5" customHeight="1" x14ac:dyDescent="0.25">
      <c r="B24" s="604" t="s">
        <v>734</v>
      </c>
      <c r="C24" s="604"/>
      <c r="D24" s="560"/>
      <c r="E24" s="560"/>
      <c r="F24" s="560"/>
      <c r="G24" s="506" t="s">
        <v>735</v>
      </c>
      <c r="H24" s="507" t="s">
        <v>3</v>
      </c>
      <c r="I24" s="507" t="s">
        <v>3</v>
      </c>
      <c r="J24" s="507" t="s">
        <v>3</v>
      </c>
      <c r="K24" s="507"/>
    </row>
    <row r="25" spans="2:11" ht="16.5" customHeight="1" x14ac:dyDescent="0.25">
      <c r="B25" s="561">
        <v>20</v>
      </c>
      <c r="C25" s="603" t="s">
        <v>755</v>
      </c>
      <c r="D25" s="603"/>
      <c r="E25" s="603"/>
      <c r="F25" s="509" t="s">
        <v>2</v>
      </c>
      <c r="G25" s="500">
        <f>G10-G23</f>
        <v>-6.9067380000000185</v>
      </c>
      <c r="H25" s="500">
        <f t="shared" ref="H25:J25" si="2">H10-H23</f>
        <v>-5.2729181035665533</v>
      </c>
      <c r="I25" s="500">
        <f t="shared" si="2"/>
        <v>-5.0060042219280305</v>
      </c>
      <c r="J25" s="500">
        <f t="shared" si="2"/>
        <v>-5.0788910798523688</v>
      </c>
    </row>
    <row r="26" spans="2:11" ht="16.5" customHeight="1" x14ac:dyDescent="0.25">
      <c r="B26" s="561">
        <v>21</v>
      </c>
      <c r="C26" s="603" t="s">
        <v>756</v>
      </c>
      <c r="D26" s="603"/>
      <c r="E26" s="603"/>
      <c r="F26" s="509" t="s">
        <v>733</v>
      </c>
      <c r="G26" s="500">
        <f>G25+G14</f>
        <v>-5.0578580000000182</v>
      </c>
      <c r="H26" s="500">
        <f t="shared" ref="H26:J26" si="3">H25+H14</f>
        <v>-3.8613989720572777</v>
      </c>
      <c r="I26" s="500">
        <f t="shared" si="3"/>
        <v>-3.3936106849540035</v>
      </c>
      <c r="J26" s="500">
        <f t="shared" si="3"/>
        <v>-3.401088224421569</v>
      </c>
    </row>
    <row r="27" spans="2:11" ht="13.5" x14ac:dyDescent="0.25">
      <c r="G27" s="359"/>
      <c r="H27" s="359"/>
      <c r="I27" s="359"/>
      <c r="J27" s="499" t="s">
        <v>0</v>
      </c>
    </row>
    <row r="29" spans="2:11" ht="16.5" customHeight="1" x14ac:dyDescent="0.25">
      <c r="I29" s="348"/>
    </row>
  </sheetData>
  <mergeCells count="25">
    <mergeCell ref="C14:E14"/>
    <mergeCell ref="C16:E16"/>
    <mergeCell ref="C25:E25"/>
    <mergeCell ref="C26:E26"/>
    <mergeCell ref="C17:E17"/>
    <mergeCell ref="C18:E18"/>
    <mergeCell ref="C19:E19"/>
    <mergeCell ref="C20:E20"/>
    <mergeCell ref="C21:E21"/>
    <mergeCell ref="B3:C3"/>
    <mergeCell ref="B11:C11"/>
    <mergeCell ref="B24:C24"/>
    <mergeCell ref="B2:F2"/>
    <mergeCell ref="C8:E8"/>
    <mergeCell ref="C9:E9"/>
    <mergeCell ref="C10:E10"/>
    <mergeCell ref="C22:E22"/>
    <mergeCell ref="C4:E4"/>
    <mergeCell ref="C5:E5"/>
    <mergeCell ref="C6:E6"/>
    <mergeCell ref="C7:E7"/>
    <mergeCell ref="C15:E15"/>
    <mergeCell ref="C23:E23"/>
    <mergeCell ref="C12:E12"/>
    <mergeCell ref="C13:E13"/>
  </mergeCells>
  <dataValidations count="5">
    <dataValidation type="list" showInputMessage="1" showErrorMessage="1" errorTitle="Invalid &quot;ESA CODE&quot;" error="The value should not be modified!" promptTitle="This data should not be modified!" prompt=" " sqref="F22" xr:uid="{CF19978E-2DB5-4907-88F6-54F107984109}">
      <formula1>"P.52+P.53+NP"</formula1>
    </dataValidation>
    <dataValidation type="list" showInputMessage="1" showErrorMessage="1" errorTitle="Invalid &quot;ESA CODE&quot;" error="The value should not be modified!" promptTitle="This data should not be modified!" prompt=" " sqref="F26" xr:uid="{0F6A3A14-3E17-488E-B897-D40B2C67071A}">
      <formula1>"B.9+D.41p"</formula1>
    </dataValidation>
    <dataValidation type="list" showInputMessage="1" showErrorMessage="1" errorTitle="Invalid &quot;ESA CODE&quot;" error="The value should not be modified!" promptTitle="This data should not be modified!" prompt=" " sqref="F25" xr:uid="{D0EA3A79-7198-4507-9DCD-70973E9667B5}">
      <formula1>"B.9"</formula1>
    </dataValidation>
    <dataValidation type="custom" showInputMessage="1" showErrorMessage="1" errorTitle="Invalid &quot;ESA CODE&quot;" error="The value should not be modified!" promptTitle="This data should not be modified!" prompt=" " sqref="F24" xr:uid="{F4BD760A-46A4-43F0-9595-526EDD3C4FD7}">
      <formula1>ISBLANK($C$23)</formula1>
    </dataValidation>
    <dataValidation type="custom" showInputMessage="1" showErrorMessage="1" errorTitle="Invalid &quot;ESA CODE&quot;" error="The value should not be modified!" promptTitle="This data should not be modified!" prompt=" " sqref="F11" xr:uid="{CBB6067C-05FF-4E32-9F22-3F8EF2520B82}">
      <formula1>ISBLANK($C$10)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árok15"/>
  <dimension ref="A1:N34"/>
  <sheetViews>
    <sheetView showGridLines="0" zoomScale="95" zoomScaleNormal="100" workbookViewId="0">
      <selection activeCell="B23" sqref="B23"/>
    </sheetView>
  </sheetViews>
  <sheetFormatPr defaultColWidth="9.140625" defaultRowHeight="16.5" customHeight="1" x14ac:dyDescent="0.25"/>
  <cols>
    <col min="1" max="1" width="2.7109375" style="7" customWidth="1"/>
    <col min="2" max="2" width="38.140625" style="7" customWidth="1"/>
    <col min="3" max="3" width="9.140625" style="7"/>
    <col min="4" max="5" width="14.28515625" style="125" customWidth="1"/>
    <col min="6" max="6" width="15" style="125" customWidth="1"/>
    <col min="7" max="7" width="9.140625" style="7"/>
    <col min="8" max="8" width="12.7109375" style="7" customWidth="1"/>
    <col min="9" max="16384" width="9.140625" style="7"/>
  </cols>
  <sheetData>
    <row r="1" spans="1:14" ht="16.5" customHeight="1" x14ac:dyDescent="0.3">
      <c r="A1" s="319"/>
    </row>
    <row r="3" spans="1:14" customFormat="1" ht="16.5" customHeight="1" thickBot="1" x14ac:dyDescent="0.35">
      <c r="B3" s="614" t="s">
        <v>569</v>
      </c>
      <c r="C3" s="614"/>
      <c r="D3" s="614"/>
      <c r="E3" s="614"/>
      <c r="F3" s="614"/>
    </row>
    <row r="4" spans="1:14" s="305" customFormat="1" ht="16.5" customHeight="1" x14ac:dyDescent="0.3">
      <c r="B4" s="328"/>
      <c r="C4" s="329" t="s">
        <v>4</v>
      </c>
      <c r="D4" s="531" t="s">
        <v>572</v>
      </c>
      <c r="E4" s="531" t="s">
        <v>572</v>
      </c>
      <c r="F4" s="531" t="s">
        <v>573</v>
      </c>
      <c r="G4" s="531" t="s">
        <v>731</v>
      </c>
      <c r="H4"/>
      <c r="I4"/>
      <c r="J4"/>
      <c r="K4"/>
      <c r="L4"/>
    </row>
    <row r="5" spans="1:14" s="305" customFormat="1" ht="16.5" customHeight="1" thickBot="1" x14ac:dyDescent="0.35">
      <c r="B5" s="341" t="s">
        <v>218</v>
      </c>
      <c r="C5" s="337"/>
      <c r="D5" s="365" t="s">
        <v>732</v>
      </c>
      <c r="E5" s="365" t="s">
        <v>3</v>
      </c>
      <c r="F5" s="365" t="s">
        <v>3</v>
      </c>
      <c r="G5" s="365" t="s">
        <v>3</v>
      </c>
    </row>
    <row r="6" spans="1:14" ht="16.5" customHeight="1" thickBot="1" x14ac:dyDescent="0.3">
      <c r="B6" s="379" t="s">
        <v>220</v>
      </c>
      <c r="C6" s="380" t="s">
        <v>36</v>
      </c>
      <c r="D6" s="439">
        <v>40.973257354564375</v>
      </c>
      <c r="E6" s="439">
        <v>40.973257354564375</v>
      </c>
      <c r="F6" s="439">
        <v>40.661956843363264</v>
      </c>
      <c r="G6" s="439">
        <v>40.661956843363264</v>
      </c>
      <c r="N6" s="458"/>
    </row>
    <row r="7" spans="1:14" ht="16.5" customHeight="1" x14ac:dyDescent="0.3">
      <c r="B7" s="532" t="s">
        <v>506</v>
      </c>
      <c r="C7" s="383"/>
      <c r="D7" s="525">
        <v>0</v>
      </c>
      <c r="E7" s="525">
        <v>0</v>
      </c>
      <c r="F7" s="525">
        <v>0</v>
      </c>
      <c r="G7" s="525">
        <v>0</v>
      </c>
      <c r="H7"/>
      <c r="I7"/>
      <c r="J7"/>
      <c r="K7"/>
      <c r="L7"/>
    </row>
    <row r="8" spans="1:14" ht="16.5" customHeight="1" x14ac:dyDescent="0.25">
      <c r="B8" s="532" t="s">
        <v>222</v>
      </c>
      <c r="C8" s="386" t="s">
        <v>39</v>
      </c>
      <c r="D8" s="526">
        <v>11.569740983936114</v>
      </c>
      <c r="E8" s="526">
        <v>11.569740983936114</v>
      </c>
      <c r="F8" s="526">
        <v>11.441555291286813</v>
      </c>
      <c r="G8" s="526">
        <v>11.441555291286813</v>
      </c>
      <c r="H8" s="138"/>
      <c r="I8" s="138"/>
      <c r="K8" s="142"/>
      <c r="L8" s="142"/>
    </row>
    <row r="9" spans="1:14" ht="16.5" customHeight="1" x14ac:dyDescent="0.25">
      <c r="B9" s="532" t="s">
        <v>224</v>
      </c>
      <c r="C9" s="386" t="s">
        <v>41</v>
      </c>
      <c r="D9" s="526">
        <v>8.1605062672759097</v>
      </c>
      <c r="E9" s="526">
        <v>8.1605062672759097</v>
      </c>
      <c r="F9" s="526">
        <v>7.9628699238626393</v>
      </c>
      <c r="G9" s="526">
        <v>7.9628699238626393</v>
      </c>
      <c r="H9" s="138"/>
      <c r="I9" s="138"/>
      <c r="K9" s="142"/>
      <c r="L9" s="142"/>
    </row>
    <row r="10" spans="1:14" ht="16.5" customHeight="1" x14ac:dyDescent="0.25">
      <c r="B10" s="532" t="s">
        <v>225</v>
      </c>
      <c r="C10" s="386" t="s">
        <v>43</v>
      </c>
      <c r="D10" s="526">
        <v>0</v>
      </c>
      <c r="E10" s="526">
        <v>0</v>
      </c>
      <c r="F10" s="526">
        <v>0</v>
      </c>
      <c r="G10" s="526">
        <v>0</v>
      </c>
      <c r="H10" s="138"/>
      <c r="I10" s="138"/>
      <c r="K10" s="142"/>
      <c r="L10" s="142"/>
    </row>
    <row r="11" spans="1:14" ht="16.5" customHeight="1" x14ac:dyDescent="0.25">
      <c r="B11" s="532" t="s">
        <v>226</v>
      </c>
      <c r="C11" s="386" t="s">
        <v>45</v>
      </c>
      <c r="D11" s="526">
        <v>15.577526639127544</v>
      </c>
      <c r="E11" s="526">
        <v>15.577526639127544</v>
      </c>
      <c r="F11" s="526">
        <v>15.584241370755548</v>
      </c>
      <c r="G11" s="526">
        <v>15.584241370755548</v>
      </c>
      <c r="H11" s="138"/>
      <c r="I11" s="138"/>
      <c r="K11" s="142"/>
      <c r="L11" s="142"/>
    </row>
    <row r="12" spans="1:14" ht="16.5" customHeight="1" x14ac:dyDescent="0.25">
      <c r="B12" s="532" t="s">
        <v>227</v>
      </c>
      <c r="C12" s="386" t="s">
        <v>47</v>
      </c>
      <c r="D12" s="526">
        <v>0.98541762007747724</v>
      </c>
      <c r="E12" s="526">
        <v>0.98541762007747724</v>
      </c>
      <c r="F12" s="526">
        <v>0.80447826395621203</v>
      </c>
      <c r="G12" s="526">
        <v>0.80447826395621203</v>
      </c>
      <c r="H12" s="138"/>
      <c r="I12" s="138"/>
      <c r="K12" s="142"/>
      <c r="L12" s="142"/>
    </row>
    <row r="13" spans="1:14" ht="16.5" customHeight="1" x14ac:dyDescent="0.25">
      <c r="B13" s="533" t="s">
        <v>492</v>
      </c>
      <c r="C13" s="386"/>
      <c r="D13" s="526">
        <v>4.680065844147328</v>
      </c>
      <c r="E13" s="526">
        <v>4.680065844147328</v>
      </c>
      <c r="F13" s="526">
        <v>4.8688119935020495</v>
      </c>
      <c r="G13" s="526">
        <v>4.8688119935020495</v>
      </c>
      <c r="H13" s="138"/>
      <c r="I13" s="138"/>
      <c r="K13" s="142"/>
      <c r="L13" s="142"/>
    </row>
    <row r="14" spans="1:14" ht="16.5" customHeight="1" thickBot="1" x14ac:dyDescent="0.3">
      <c r="B14" s="534" t="s">
        <v>223</v>
      </c>
      <c r="C14" s="396"/>
      <c r="D14" s="424">
        <f>SUM(D8:D11)</f>
        <v>35.307773890339568</v>
      </c>
      <c r="E14" s="424">
        <f>SUM(E8:E11)</f>
        <v>35.307773890339568</v>
      </c>
      <c r="F14" s="424">
        <f>SUM(F8:F11)</f>
        <v>34.988666585905001</v>
      </c>
      <c r="G14" s="424">
        <f>SUM(G8:G11)</f>
        <v>34.988666585905001</v>
      </c>
      <c r="H14" s="138"/>
      <c r="I14" s="138"/>
      <c r="K14" s="142"/>
      <c r="L14" s="142"/>
    </row>
    <row r="15" spans="1:14" ht="16.5" customHeight="1" thickBot="1" x14ac:dyDescent="0.3">
      <c r="B15" s="377" t="s">
        <v>221</v>
      </c>
      <c r="C15" s="378" t="s">
        <v>195</v>
      </c>
      <c r="D15" s="529">
        <v>46.758628592041127</v>
      </c>
      <c r="E15" s="529">
        <v>46.758628592041127</v>
      </c>
      <c r="F15" s="529">
        <v>46.095425980002659</v>
      </c>
      <c r="G15" s="529">
        <v>46.095425980002659</v>
      </c>
      <c r="H15" s="138"/>
      <c r="I15" s="138"/>
      <c r="J15" s="138"/>
      <c r="K15" s="138"/>
      <c r="L15" s="142"/>
    </row>
    <row r="16" spans="1:14" ht="16.5" customHeight="1" x14ac:dyDescent="0.25">
      <c r="B16" s="535" t="s">
        <v>506</v>
      </c>
      <c r="C16" s="383"/>
      <c r="D16" s="527">
        <v>0</v>
      </c>
      <c r="E16" s="527">
        <v>0</v>
      </c>
      <c r="F16" s="527">
        <v>0</v>
      </c>
      <c r="G16" s="527">
        <v>0</v>
      </c>
      <c r="H16" s="141"/>
      <c r="I16" s="141"/>
      <c r="K16" s="142"/>
      <c r="L16" s="142"/>
    </row>
    <row r="17" spans="2:12" ht="16.5" customHeight="1" x14ac:dyDescent="0.25">
      <c r="B17" s="532" t="s">
        <v>229</v>
      </c>
      <c r="C17" s="386" t="s">
        <v>53</v>
      </c>
      <c r="D17" s="526">
        <v>10.793106802873917</v>
      </c>
      <c r="E17" s="526">
        <v>10.793106802873917</v>
      </c>
      <c r="F17" s="526">
        <v>10.517547092252629</v>
      </c>
      <c r="G17" s="526">
        <v>10.517547092252629</v>
      </c>
      <c r="H17" s="138"/>
      <c r="I17" s="138"/>
      <c r="K17" s="142"/>
      <c r="L17" s="142"/>
    </row>
    <row r="18" spans="2:12" ht="16.5" customHeight="1" x14ac:dyDescent="0.25">
      <c r="B18" s="532" t="s">
        <v>230</v>
      </c>
      <c r="C18" s="386" t="s">
        <v>55</v>
      </c>
      <c r="D18" s="526">
        <v>5.8827460414200221</v>
      </c>
      <c r="E18" s="526">
        <v>5.8827460414200221</v>
      </c>
      <c r="F18" s="526">
        <v>5.6851214508599899</v>
      </c>
      <c r="G18" s="526">
        <v>5.6851214508599899</v>
      </c>
      <c r="H18" s="138"/>
      <c r="I18" s="138"/>
      <c r="K18" s="142"/>
      <c r="L18" s="142"/>
    </row>
    <row r="19" spans="2:12" ht="25.15" customHeight="1" x14ac:dyDescent="0.25">
      <c r="B19" s="532" t="s">
        <v>231</v>
      </c>
      <c r="C19" s="386" t="s">
        <v>473</v>
      </c>
      <c r="D19" s="526">
        <v>20.71382651791512</v>
      </c>
      <c r="E19" s="526">
        <v>20.71382651791512</v>
      </c>
      <c r="F19" s="526">
        <v>20.665017714338667</v>
      </c>
      <c r="G19" s="526">
        <v>20.665017714338667</v>
      </c>
      <c r="H19" s="138"/>
      <c r="I19" s="138"/>
      <c r="K19" s="142"/>
      <c r="L19" s="142"/>
    </row>
    <row r="20" spans="2:12" ht="16.5" customHeight="1" x14ac:dyDescent="0.25">
      <c r="B20" s="536" t="s">
        <v>228</v>
      </c>
      <c r="C20" s="383"/>
      <c r="D20" s="526">
        <v>0.22265721450196799</v>
      </c>
      <c r="E20" s="526">
        <v>0.22265721450196799</v>
      </c>
      <c r="F20" s="526">
        <v>0.19764426014569869</v>
      </c>
      <c r="G20" s="526">
        <v>0.19764426014569869</v>
      </c>
      <c r="H20" s="138"/>
      <c r="I20" s="138"/>
      <c r="K20" s="142"/>
      <c r="L20" s="142"/>
    </row>
    <row r="21" spans="2:12" ht="16.5" customHeight="1" x14ac:dyDescent="0.25">
      <c r="B21" s="532" t="s">
        <v>232</v>
      </c>
      <c r="C21" s="386" t="s">
        <v>60</v>
      </c>
      <c r="D21" s="526">
        <v>1.4294653230000598</v>
      </c>
      <c r="E21" s="526">
        <v>1.4294653230000598</v>
      </c>
      <c r="F21" s="526">
        <v>1.5576196416566543</v>
      </c>
      <c r="G21" s="526">
        <v>1.5576196416566543</v>
      </c>
      <c r="H21" s="138"/>
      <c r="I21" s="138"/>
      <c r="K21" s="142"/>
      <c r="L21" s="142"/>
    </row>
    <row r="22" spans="2:12" ht="16.5" customHeight="1" x14ac:dyDescent="0.25">
      <c r="B22" s="532" t="s">
        <v>233</v>
      </c>
      <c r="C22" s="386" t="s">
        <v>62</v>
      </c>
      <c r="D22" s="526">
        <v>1.7614512113971323</v>
      </c>
      <c r="E22" s="526">
        <v>1.7614512113971323</v>
      </c>
      <c r="F22" s="526">
        <v>0.94103162230965065</v>
      </c>
      <c r="G22" s="526">
        <v>0.94103162230965065</v>
      </c>
      <c r="H22" s="138"/>
      <c r="I22" s="138"/>
      <c r="K22" s="142"/>
      <c r="L22" s="142"/>
    </row>
    <row r="23" spans="2:12" ht="16.5" customHeight="1" x14ac:dyDescent="0.25">
      <c r="B23" s="532" t="s">
        <v>234</v>
      </c>
      <c r="C23" s="386" t="s">
        <v>469</v>
      </c>
      <c r="D23" s="526">
        <v>3.5315736277446605</v>
      </c>
      <c r="E23" s="526">
        <v>3.5315736277446605</v>
      </c>
      <c r="F23" s="526">
        <v>4.0432567358389289</v>
      </c>
      <c r="G23" s="526">
        <v>4.0432567358389289</v>
      </c>
      <c r="H23" s="138"/>
      <c r="I23" s="138"/>
      <c r="K23" s="142"/>
      <c r="L23" s="142"/>
    </row>
    <row r="24" spans="2:12" ht="16.5" customHeight="1" x14ac:dyDescent="0.25">
      <c r="B24" s="532" t="s">
        <v>263</v>
      </c>
      <c r="C24" s="386" t="s">
        <v>66</v>
      </c>
      <c r="D24" s="526">
        <v>0.43474389710123379</v>
      </c>
      <c r="E24" s="526">
        <v>0.43474389710123379</v>
      </c>
      <c r="F24" s="526">
        <v>0.55310328800529995</v>
      </c>
      <c r="G24" s="526">
        <v>0.55310328800529995</v>
      </c>
      <c r="H24" s="138"/>
      <c r="I24" s="138"/>
      <c r="K24" s="142"/>
      <c r="L24" s="142"/>
    </row>
    <row r="25" spans="2:12" ht="16.5" customHeight="1" thickBot="1" x14ac:dyDescent="0.3">
      <c r="B25" s="537" t="s">
        <v>493</v>
      </c>
      <c r="C25" s="396"/>
      <c r="D25" s="528">
        <v>2.2117151705889802</v>
      </c>
      <c r="E25" s="528">
        <v>2.2117151705889802</v>
      </c>
      <c r="F25" s="528">
        <v>2.1327284347408351</v>
      </c>
      <c r="G25" s="528">
        <v>2.1327284347408351</v>
      </c>
      <c r="H25" s="138"/>
      <c r="I25" s="138"/>
      <c r="K25" s="142"/>
      <c r="L25" s="142"/>
    </row>
    <row r="26" spans="2:12" ht="13.5" x14ac:dyDescent="0.25">
      <c r="B26" s="615" t="s">
        <v>476</v>
      </c>
      <c r="C26" s="615"/>
      <c r="D26" s="339"/>
      <c r="E26" s="339"/>
      <c r="F26" s="348" t="s">
        <v>491</v>
      </c>
      <c r="G26" s="3"/>
    </row>
    <row r="27" spans="2:12" ht="16.5" customHeight="1" x14ac:dyDescent="0.25">
      <c r="B27" s="612" t="s">
        <v>474</v>
      </c>
      <c r="C27" s="612"/>
      <c r="D27" s="612"/>
      <c r="E27" s="612"/>
      <c r="F27" s="612"/>
      <c r="G27" s="3"/>
    </row>
    <row r="28" spans="2:12" ht="13.5" x14ac:dyDescent="0.25">
      <c r="B28" s="613" t="s">
        <v>570</v>
      </c>
      <c r="C28" s="613"/>
      <c r="D28" s="613"/>
      <c r="E28" s="383"/>
    </row>
    <row r="29" spans="2:12" ht="25.5" customHeight="1" x14ac:dyDescent="0.25">
      <c r="B29" s="611"/>
      <c r="C29" s="611"/>
      <c r="D29" s="611"/>
      <c r="E29" s="611"/>
      <c r="F29" s="611"/>
    </row>
    <row r="30" spans="2:12" ht="13.5" x14ac:dyDescent="0.25">
      <c r="D30" s="359"/>
      <c r="E30" s="359"/>
      <c r="F30" s="359"/>
    </row>
    <row r="31" spans="2:12" ht="13.5" x14ac:dyDescent="0.25">
      <c r="D31" s="359"/>
      <c r="E31" s="359"/>
      <c r="F31" s="358"/>
    </row>
    <row r="32" spans="2:12" ht="13.5" x14ac:dyDescent="0.25"/>
    <row r="33" spans="2:2" ht="16.5" customHeight="1" x14ac:dyDescent="0.25">
      <c r="B33" s="122"/>
    </row>
    <row r="34" spans="2:2" ht="16.5" customHeight="1" x14ac:dyDescent="0.25">
      <c r="B34" s="122"/>
    </row>
  </sheetData>
  <mergeCells count="5">
    <mergeCell ref="B29:F29"/>
    <mergeCell ref="B27:F27"/>
    <mergeCell ref="B28:D28"/>
    <mergeCell ref="B3:F3"/>
    <mergeCell ref="B26:C26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D64CA-4134-4CDA-AEE3-AF1C207E8036}">
  <sheetPr>
    <tabColor rgb="FF92D050"/>
  </sheetPr>
  <dimension ref="B1:O41"/>
  <sheetViews>
    <sheetView showGridLines="0" zoomScaleNormal="100" workbookViewId="0">
      <selection activeCell="B2" sqref="B2:C2"/>
    </sheetView>
  </sheetViews>
  <sheetFormatPr defaultColWidth="8.7109375" defaultRowHeight="16.5" x14ac:dyDescent="0.3"/>
  <cols>
    <col min="1" max="1" width="2.7109375" style="517" customWidth="1"/>
    <col min="2" max="2" width="4.5703125" style="517" customWidth="1"/>
    <col min="3" max="3" width="32.42578125" style="517" customWidth="1"/>
    <col min="4" max="14" width="8.7109375" style="517"/>
    <col min="15" max="15" width="9.85546875" style="517" bestFit="1" customWidth="1"/>
    <col min="16" max="16384" width="8.7109375" style="517"/>
  </cols>
  <sheetData>
    <row r="1" spans="2:12" ht="14.45" customHeight="1" x14ac:dyDescent="0.3"/>
    <row r="2" spans="2:12" ht="14.45" customHeight="1" x14ac:dyDescent="0.3">
      <c r="B2" s="599" t="s">
        <v>716</v>
      </c>
      <c r="C2" s="599"/>
      <c r="D2" s="518">
        <v>2020</v>
      </c>
      <c r="E2" s="518">
        <v>2021</v>
      </c>
      <c r="F2" s="518">
        <v>2022</v>
      </c>
      <c r="G2" s="518">
        <v>2023</v>
      </c>
      <c r="H2" s="518">
        <v>2024</v>
      </c>
      <c r="I2" s="518">
        <v>2025</v>
      </c>
      <c r="J2" s="518">
        <v>2026</v>
      </c>
    </row>
    <row r="3" spans="2:12" ht="14.45" customHeight="1" thickBot="1" x14ac:dyDescent="0.35">
      <c r="B3" s="519"/>
      <c r="C3" s="520"/>
      <c r="D3" s="521"/>
      <c r="E3" s="521"/>
      <c r="F3" s="521"/>
      <c r="G3" s="521"/>
      <c r="H3" s="521"/>
      <c r="I3" s="521"/>
      <c r="J3" s="521"/>
    </row>
    <row r="4" spans="2:12" ht="14.45" customHeight="1" x14ac:dyDescent="0.3">
      <c r="B4" s="607" t="s">
        <v>536</v>
      </c>
      <c r="C4" s="607"/>
      <c r="D4" s="507" t="s">
        <v>3</v>
      </c>
      <c r="E4" s="507" t="s">
        <v>3</v>
      </c>
      <c r="F4" s="507" t="s">
        <v>3</v>
      </c>
      <c r="G4" s="507" t="s">
        <v>3</v>
      </c>
      <c r="H4" s="507" t="s">
        <v>3</v>
      </c>
      <c r="I4" s="507" t="s">
        <v>3</v>
      </c>
      <c r="J4" s="507" t="s">
        <v>3</v>
      </c>
    </row>
    <row r="5" spans="2:12" ht="14.45" customHeight="1" x14ac:dyDescent="0.3">
      <c r="B5" s="522">
        <v>1</v>
      </c>
      <c r="C5" s="523" t="s">
        <v>717</v>
      </c>
      <c r="D5" s="548">
        <v>0</v>
      </c>
      <c r="E5" s="548">
        <v>5.9842910398142232E-3</v>
      </c>
      <c r="F5" s="548">
        <v>4.4344911523177932E-2</v>
      </c>
      <c r="G5" s="548">
        <v>0.14632831157471937</v>
      </c>
      <c r="H5" s="548">
        <v>0.65629974849509232</v>
      </c>
      <c r="I5" s="548">
        <v>1.6570938981659706</v>
      </c>
      <c r="J5" s="548">
        <v>2.1076640083934963</v>
      </c>
      <c r="K5" s="524"/>
    </row>
    <row r="6" spans="2:12" ht="14.45" customHeight="1" x14ac:dyDescent="0.3">
      <c r="B6" s="522">
        <v>2</v>
      </c>
      <c r="C6" s="523" t="s">
        <v>718</v>
      </c>
      <c r="D6" s="548">
        <v>0</v>
      </c>
      <c r="E6" s="548">
        <v>0.80709446532051832</v>
      </c>
      <c r="F6" s="548">
        <v>0.36230156197317703</v>
      </c>
      <c r="G6" s="548">
        <v>1.1723029415242581</v>
      </c>
      <c r="H6" s="548">
        <v>0.6097639275325919</v>
      </c>
      <c r="I6" s="548">
        <v>0.97459867787266974</v>
      </c>
      <c r="J6" s="548">
        <v>1.1092829790103</v>
      </c>
    </row>
    <row r="7" spans="2:12" ht="14.45" customHeight="1" x14ac:dyDescent="0.3">
      <c r="B7" s="604" t="s">
        <v>539</v>
      </c>
      <c r="C7" s="604"/>
      <c r="D7" s="507"/>
      <c r="E7" s="507"/>
      <c r="F7" s="507"/>
      <c r="G7" s="507"/>
      <c r="H7" s="507"/>
      <c r="I7" s="507"/>
      <c r="J7" s="507"/>
    </row>
    <row r="8" spans="2:12" ht="14.45" customHeight="1" x14ac:dyDescent="0.3">
      <c r="B8" s="522">
        <v>3</v>
      </c>
      <c r="C8" s="523" t="s">
        <v>719</v>
      </c>
      <c r="D8" s="548">
        <v>0</v>
      </c>
      <c r="E8" s="548">
        <v>5.9842910398142232E-3</v>
      </c>
      <c r="F8" s="548">
        <v>4.1073565591140219E-2</v>
      </c>
      <c r="G8" s="548">
        <v>7.8193906335877875E-2</v>
      </c>
      <c r="H8" s="548">
        <v>0.22343072592414659</v>
      </c>
      <c r="I8" s="548">
        <v>0.28643445555583213</v>
      </c>
      <c r="J8" s="548">
        <v>0.30958169641101935</v>
      </c>
    </row>
    <row r="9" spans="2:12" ht="14.45" customHeight="1" x14ac:dyDescent="0.3">
      <c r="B9" s="522">
        <v>4</v>
      </c>
      <c r="C9" s="523" t="s">
        <v>623</v>
      </c>
      <c r="D9" s="548">
        <v>0</v>
      </c>
      <c r="E9" s="548">
        <v>0</v>
      </c>
      <c r="F9" s="548">
        <v>2.6352508896970491E-3</v>
      </c>
      <c r="G9" s="548">
        <v>5.0056051617636328E-2</v>
      </c>
      <c r="H9" s="548">
        <v>6.4969212762017739E-2</v>
      </c>
      <c r="I9" s="548">
        <v>1.0789983081548038</v>
      </c>
      <c r="J9" s="548">
        <v>1.4906367845167641</v>
      </c>
    </row>
    <row r="10" spans="2:12" ht="14.45" customHeight="1" x14ac:dyDescent="0.3">
      <c r="B10" s="522">
        <v>5</v>
      </c>
      <c r="C10" s="523" t="s">
        <v>689</v>
      </c>
      <c r="D10" s="548">
        <v>0</v>
      </c>
      <c r="E10" s="548">
        <v>0</v>
      </c>
      <c r="F10" s="548">
        <v>6.3609504234066693E-4</v>
      </c>
      <c r="G10" s="548">
        <v>1.8078353621205183E-2</v>
      </c>
      <c r="H10" s="548">
        <v>0.36789980980892806</v>
      </c>
      <c r="I10" s="548">
        <v>0.29166113445533487</v>
      </c>
      <c r="J10" s="548">
        <v>0.30744552746571285</v>
      </c>
      <c r="L10"/>
    </row>
    <row r="11" spans="2:12" ht="14.45" customHeight="1" x14ac:dyDescent="0.3">
      <c r="B11" s="522">
        <v>6</v>
      </c>
      <c r="C11" s="523" t="s">
        <v>720</v>
      </c>
      <c r="D11" s="548">
        <v>0</v>
      </c>
      <c r="E11" s="548">
        <v>0</v>
      </c>
      <c r="F11" s="548">
        <v>3.2713459320377163E-3</v>
      </c>
      <c r="G11" s="548">
        <v>6.8134405238841511E-2</v>
      </c>
      <c r="H11" s="548">
        <v>0.43286902257094578</v>
      </c>
      <c r="I11" s="548">
        <v>1.3706594426101386</v>
      </c>
      <c r="J11" s="548">
        <v>1.7980823119824769</v>
      </c>
    </row>
    <row r="12" spans="2:12" ht="14.45" customHeight="1" x14ac:dyDescent="0.3">
      <c r="B12" s="604" t="s">
        <v>721</v>
      </c>
      <c r="C12" s="604"/>
      <c r="D12" s="507"/>
      <c r="E12" s="507"/>
      <c r="F12" s="507"/>
      <c r="G12" s="507"/>
      <c r="H12" s="507"/>
      <c r="I12" s="507"/>
      <c r="J12" s="507"/>
    </row>
    <row r="13" spans="2:12" ht="14.45" customHeight="1" x14ac:dyDescent="0.3">
      <c r="B13" s="522">
        <v>7</v>
      </c>
      <c r="C13" s="523" t="s">
        <v>722</v>
      </c>
      <c r="D13" s="548">
        <v>0</v>
      </c>
      <c r="E13" s="548">
        <v>0</v>
      </c>
      <c r="F13" s="548">
        <v>0</v>
      </c>
      <c r="G13" s="548">
        <v>0</v>
      </c>
      <c r="H13" s="548">
        <v>0</v>
      </c>
      <c r="I13" s="548">
        <v>0</v>
      </c>
      <c r="J13" s="548">
        <v>0</v>
      </c>
    </row>
    <row r="14" spans="2:12" ht="14.45" customHeight="1" x14ac:dyDescent="0.3">
      <c r="B14" s="522">
        <v>8</v>
      </c>
      <c r="C14" s="523" t="s">
        <v>723</v>
      </c>
      <c r="D14" s="548">
        <v>0</v>
      </c>
      <c r="E14" s="548">
        <v>0</v>
      </c>
      <c r="F14" s="548">
        <v>0</v>
      </c>
      <c r="G14" s="548">
        <v>0</v>
      </c>
      <c r="H14" s="548">
        <v>0</v>
      </c>
      <c r="I14" s="548">
        <v>0</v>
      </c>
      <c r="J14" s="548">
        <v>0</v>
      </c>
    </row>
    <row r="15" spans="2:12" ht="14.45" customHeight="1" x14ac:dyDescent="0.3">
      <c r="B15" s="522">
        <v>9</v>
      </c>
      <c r="C15" s="523" t="s">
        <v>724</v>
      </c>
      <c r="D15" s="548">
        <v>0</v>
      </c>
      <c r="E15" s="548">
        <v>0</v>
      </c>
      <c r="F15" s="548">
        <v>0</v>
      </c>
      <c r="G15" s="548">
        <v>0</v>
      </c>
      <c r="H15" s="548">
        <v>0</v>
      </c>
      <c r="I15" s="548">
        <v>0</v>
      </c>
      <c r="J15" s="548">
        <v>0</v>
      </c>
    </row>
    <row r="16" spans="2:12" x14ac:dyDescent="0.3">
      <c r="B16" s="519"/>
      <c r="C16" s="519"/>
      <c r="D16" s="519"/>
      <c r="E16" s="519"/>
      <c r="F16" s="519"/>
      <c r="G16" s="519"/>
      <c r="H16" s="519"/>
      <c r="I16" s="519"/>
      <c r="J16" s="499" t="s">
        <v>0</v>
      </c>
    </row>
    <row r="20" spans="2:15" ht="17.25" customHeight="1" x14ac:dyDescent="0.3"/>
    <row r="21" spans="2:15" ht="17.25" customHeight="1" x14ac:dyDescent="0.3"/>
    <row r="22" spans="2:15" ht="27" customHeight="1" x14ac:dyDescent="0.3">
      <c r="B22" s="547"/>
    </row>
    <row r="23" spans="2:15" ht="27" customHeight="1" x14ac:dyDescent="0.3">
      <c r="O23" s="546"/>
    </row>
    <row r="24" spans="2:15" ht="27" customHeight="1" x14ac:dyDescent="0.3">
      <c r="O24" s="546"/>
    </row>
    <row r="25" spans="2:15" ht="16.5" customHeight="1" x14ac:dyDescent="0.3">
      <c r="O25" s="546"/>
    </row>
    <row r="26" spans="2:15" x14ac:dyDescent="0.3">
      <c r="O26" s="546"/>
    </row>
    <row r="27" spans="2:15" x14ac:dyDescent="0.3">
      <c r="O27" s="546"/>
    </row>
    <row r="28" spans="2:15" x14ac:dyDescent="0.3">
      <c r="O28" s="546"/>
    </row>
    <row r="29" spans="2:15" x14ac:dyDescent="0.3">
      <c r="O29" s="546"/>
    </row>
    <row r="33" ht="27" customHeight="1" x14ac:dyDescent="0.3"/>
    <row r="35" ht="27" customHeight="1" x14ac:dyDescent="0.3"/>
    <row r="36" ht="16.5" customHeight="1" x14ac:dyDescent="0.3"/>
    <row r="37" ht="27" customHeight="1" x14ac:dyDescent="0.3"/>
    <row r="38" ht="27" customHeight="1" x14ac:dyDescent="0.3"/>
    <row r="39" ht="27" customHeight="1" x14ac:dyDescent="0.3"/>
    <row r="40" ht="17.25" customHeight="1" x14ac:dyDescent="0.3"/>
    <row r="41" ht="16.5" customHeight="1" x14ac:dyDescent="0.3"/>
  </sheetData>
  <mergeCells count="4">
    <mergeCell ref="B2:C2"/>
    <mergeCell ref="B4:C4"/>
    <mergeCell ref="B7:C7"/>
    <mergeCell ref="B12:C1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8E9F8-A937-4237-BAD5-2B0F5AF36C69}">
  <sheetPr>
    <tabColor rgb="FF92D050"/>
  </sheetPr>
  <dimension ref="B1:J41"/>
  <sheetViews>
    <sheetView showGridLines="0" zoomScaleNormal="100" workbookViewId="0">
      <selection activeCell="B2" sqref="B2:C2"/>
    </sheetView>
  </sheetViews>
  <sheetFormatPr defaultColWidth="8.7109375" defaultRowHeight="16.5" x14ac:dyDescent="0.3"/>
  <cols>
    <col min="1" max="1" width="2.7109375" style="517" customWidth="1"/>
    <col min="2" max="2" width="4.5703125" style="517" customWidth="1"/>
    <col min="3" max="3" width="32.42578125" style="517" customWidth="1"/>
    <col min="4" max="16384" width="8.7109375" style="517"/>
  </cols>
  <sheetData>
    <row r="1" spans="2:10" ht="14.45" customHeight="1" x14ac:dyDescent="0.3"/>
    <row r="2" spans="2:10" ht="14.45" customHeight="1" x14ac:dyDescent="0.3">
      <c r="B2" s="599" t="s">
        <v>725</v>
      </c>
      <c r="C2" s="599"/>
      <c r="D2" s="518">
        <v>2020</v>
      </c>
      <c r="E2" s="518">
        <v>2021</v>
      </c>
      <c r="F2" s="518">
        <v>2022</v>
      </c>
      <c r="G2" s="518">
        <v>2023</v>
      </c>
      <c r="H2" s="518">
        <v>2024</v>
      </c>
      <c r="I2" s="518">
        <v>2025</v>
      </c>
      <c r="J2" s="518">
        <v>2026</v>
      </c>
    </row>
    <row r="3" spans="2:10" ht="14.45" customHeight="1" thickBot="1" x14ac:dyDescent="0.35">
      <c r="B3" s="519"/>
      <c r="C3" s="520"/>
      <c r="D3" s="521"/>
      <c r="E3" s="521"/>
      <c r="F3" s="521"/>
      <c r="G3" s="521"/>
      <c r="H3" s="521"/>
      <c r="I3" s="521"/>
      <c r="J3" s="521"/>
    </row>
    <row r="4" spans="2:10" ht="14.45" customHeight="1" x14ac:dyDescent="0.3">
      <c r="B4" s="607" t="s">
        <v>726</v>
      </c>
      <c r="C4" s="607"/>
      <c r="D4" s="507" t="s">
        <v>3</v>
      </c>
      <c r="E4" s="507" t="s">
        <v>3</v>
      </c>
      <c r="F4" s="507" t="s">
        <v>3</v>
      </c>
      <c r="G4" s="507" t="s">
        <v>3</v>
      </c>
      <c r="H4" s="507" t="s">
        <v>3</v>
      </c>
      <c r="I4" s="507" t="s">
        <v>3</v>
      </c>
      <c r="J4" s="507" t="s">
        <v>3</v>
      </c>
    </row>
    <row r="5" spans="2:10" ht="14.45" customHeight="1" x14ac:dyDescent="0.3">
      <c r="B5" s="522">
        <v>1</v>
      </c>
      <c r="C5" s="523" t="s">
        <v>727</v>
      </c>
      <c r="D5" s="549">
        <v>0</v>
      </c>
      <c r="E5" s="549">
        <v>0</v>
      </c>
      <c r="F5" s="549">
        <v>0</v>
      </c>
      <c r="G5" s="549">
        <v>0</v>
      </c>
      <c r="H5" s="549">
        <v>0</v>
      </c>
      <c r="I5" s="549">
        <v>0</v>
      </c>
      <c r="J5" s="549">
        <v>0</v>
      </c>
    </row>
    <row r="6" spans="2:10" ht="14.45" customHeight="1" x14ac:dyDescent="0.3">
      <c r="B6" s="522">
        <v>2</v>
      </c>
      <c r="C6" s="523" t="s">
        <v>728</v>
      </c>
      <c r="D6" s="549">
        <v>0</v>
      </c>
      <c r="E6" s="549">
        <v>0</v>
      </c>
      <c r="F6" s="549">
        <v>0</v>
      </c>
      <c r="G6" s="549">
        <v>0</v>
      </c>
      <c r="H6" s="549">
        <v>0</v>
      </c>
      <c r="I6" s="549">
        <v>0</v>
      </c>
      <c r="J6" s="549">
        <v>0</v>
      </c>
    </row>
    <row r="7" spans="2:10" ht="14.45" customHeight="1" x14ac:dyDescent="0.3">
      <c r="B7" s="604" t="s">
        <v>729</v>
      </c>
      <c r="C7" s="604"/>
      <c r="D7" s="507"/>
      <c r="E7" s="507"/>
      <c r="F7" s="507"/>
      <c r="G7" s="507"/>
      <c r="H7" s="507"/>
      <c r="I7" s="507"/>
      <c r="J7" s="507"/>
    </row>
    <row r="8" spans="2:10" ht="14.45" customHeight="1" x14ac:dyDescent="0.3">
      <c r="B8" s="522">
        <v>3</v>
      </c>
      <c r="C8" s="523" t="s">
        <v>719</v>
      </c>
      <c r="D8" s="549">
        <v>0</v>
      </c>
      <c r="E8" s="549">
        <v>0</v>
      </c>
      <c r="F8" s="549">
        <v>0</v>
      </c>
      <c r="G8" s="549">
        <v>0</v>
      </c>
      <c r="H8" s="549">
        <v>0</v>
      </c>
      <c r="I8" s="549">
        <v>0</v>
      </c>
      <c r="J8" s="549">
        <v>0</v>
      </c>
    </row>
    <row r="9" spans="2:10" ht="14.45" customHeight="1" x14ac:dyDescent="0.3">
      <c r="B9" s="522">
        <v>4</v>
      </c>
      <c r="C9" s="523" t="s">
        <v>623</v>
      </c>
      <c r="D9" s="549">
        <v>0</v>
      </c>
      <c r="E9" s="549">
        <v>0</v>
      </c>
      <c r="F9" s="549">
        <v>0</v>
      </c>
      <c r="G9" s="549">
        <v>0</v>
      </c>
      <c r="H9" s="549">
        <v>0</v>
      </c>
      <c r="I9" s="549">
        <v>0</v>
      </c>
      <c r="J9" s="549">
        <v>0</v>
      </c>
    </row>
    <row r="10" spans="2:10" ht="14.45" customHeight="1" x14ac:dyDescent="0.3">
      <c r="B10" s="522">
        <v>5</v>
      </c>
      <c r="C10" s="523" t="s">
        <v>689</v>
      </c>
      <c r="D10" s="549">
        <v>0</v>
      </c>
      <c r="E10" s="549">
        <v>0</v>
      </c>
      <c r="F10" s="549">
        <v>0</v>
      </c>
      <c r="G10" s="549">
        <v>0</v>
      </c>
      <c r="H10" s="549">
        <v>0</v>
      </c>
      <c r="I10" s="549">
        <v>0</v>
      </c>
      <c r="J10" s="549">
        <v>0</v>
      </c>
    </row>
    <row r="11" spans="2:10" ht="14.45" customHeight="1" x14ac:dyDescent="0.3">
      <c r="B11" s="522">
        <v>6</v>
      </c>
      <c r="C11" s="523" t="s">
        <v>720</v>
      </c>
      <c r="D11" s="549">
        <v>0</v>
      </c>
      <c r="E11" s="549">
        <v>0</v>
      </c>
      <c r="F11" s="549">
        <v>0</v>
      </c>
      <c r="G11" s="549">
        <v>0</v>
      </c>
      <c r="H11" s="549">
        <v>0</v>
      </c>
      <c r="I11" s="549">
        <v>0</v>
      </c>
      <c r="J11" s="549">
        <v>0</v>
      </c>
    </row>
    <row r="12" spans="2:10" ht="14.45" customHeight="1" x14ac:dyDescent="0.3">
      <c r="B12" s="604" t="s">
        <v>730</v>
      </c>
      <c r="C12" s="604"/>
      <c r="D12" s="507"/>
      <c r="E12" s="507"/>
      <c r="F12" s="507"/>
      <c r="G12" s="507"/>
      <c r="H12" s="507"/>
      <c r="I12" s="507"/>
      <c r="J12" s="507"/>
    </row>
    <row r="13" spans="2:10" ht="14.45" customHeight="1" x14ac:dyDescent="0.3">
      <c r="B13" s="522">
        <v>7</v>
      </c>
      <c r="C13" s="523" t="s">
        <v>722</v>
      </c>
      <c r="D13" s="549">
        <v>0</v>
      </c>
      <c r="E13" s="549">
        <v>0</v>
      </c>
      <c r="F13" s="549">
        <v>0</v>
      </c>
      <c r="G13" s="549">
        <v>0</v>
      </c>
      <c r="H13" s="549">
        <v>0</v>
      </c>
      <c r="I13" s="549">
        <v>0</v>
      </c>
      <c r="J13" s="549">
        <v>0</v>
      </c>
    </row>
    <row r="14" spans="2:10" ht="14.45" customHeight="1" x14ac:dyDescent="0.3">
      <c r="B14" s="522">
        <v>8</v>
      </c>
      <c r="C14" s="523" t="s">
        <v>723</v>
      </c>
      <c r="D14" s="549">
        <v>0</v>
      </c>
      <c r="E14" s="549">
        <v>0</v>
      </c>
      <c r="F14" s="549">
        <v>0</v>
      </c>
      <c r="G14" s="549">
        <v>0</v>
      </c>
      <c r="H14" s="549">
        <v>0</v>
      </c>
      <c r="I14" s="549">
        <v>0</v>
      </c>
      <c r="J14" s="549">
        <v>0</v>
      </c>
    </row>
    <row r="15" spans="2:10" ht="14.45" customHeight="1" x14ac:dyDescent="0.3">
      <c r="B15" s="522">
        <v>9</v>
      </c>
      <c r="C15" s="523" t="s">
        <v>724</v>
      </c>
      <c r="D15" s="549">
        <v>0</v>
      </c>
      <c r="E15" s="549">
        <v>0</v>
      </c>
      <c r="F15" s="549">
        <v>0</v>
      </c>
      <c r="G15" s="549">
        <v>0</v>
      </c>
      <c r="H15" s="549">
        <v>0</v>
      </c>
      <c r="I15" s="549">
        <v>0</v>
      </c>
      <c r="J15" s="549">
        <v>0</v>
      </c>
    </row>
    <row r="16" spans="2:10" ht="14.45" customHeight="1" x14ac:dyDescent="0.3">
      <c r="B16" s="519"/>
      <c r="C16" s="519"/>
      <c r="D16" s="519"/>
      <c r="E16" s="519"/>
      <c r="F16" s="519"/>
      <c r="G16" s="519"/>
      <c r="H16" s="519"/>
      <c r="I16" s="519"/>
      <c r="J16" s="499" t="s">
        <v>0</v>
      </c>
    </row>
    <row r="20" ht="17.25" customHeight="1" x14ac:dyDescent="0.3"/>
    <row r="21" ht="17.25" customHeight="1" x14ac:dyDescent="0.3"/>
    <row r="22" ht="27" customHeight="1" x14ac:dyDescent="0.3"/>
    <row r="23" ht="27" customHeight="1" x14ac:dyDescent="0.3"/>
    <row r="24" ht="27" customHeight="1" x14ac:dyDescent="0.3"/>
    <row r="25" ht="16.5" customHeight="1" x14ac:dyDescent="0.3"/>
    <row r="33" ht="27" customHeight="1" x14ac:dyDescent="0.3"/>
    <row r="35" ht="27" customHeight="1" x14ac:dyDescent="0.3"/>
    <row r="36" ht="16.5" customHeight="1" x14ac:dyDescent="0.3"/>
    <row r="37" ht="27" customHeight="1" x14ac:dyDescent="0.3"/>
    <row r="38" ht="27" customHeight="1" x14ac:dyDescent="0.3"/>
    <row r="39" ht="27" customHeight="1" x14ac:dyDescent="0.3"/>
    <row r="40" ht="17.25" customHeight="1" x14ac:dyDescent="0.3"/>
    <row r="41" ht="16.5" customHeight="1" x14ac:dyDescent="0.3"/>
  </sheetData>
  <mergeCells count="4">
    <mergeCell ref="B2:C2"/>
    <mergeCell ref="B4:C4"/>
    <mergeCell ref="B7:C7"/>
    <mergeCell ref="B12:C1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6"/>
  <dimension ref="A1:G16"/>
  <sheetViews>
    <sheetView showGridLines="0" zoomScaleNormal="100" workbookViewId="0">
      <selection activeCell="B13" sqref="B13:G13"/>
    </sheetView>
  </sheetViews>
  <sheetFormatPr defaultColWidth="9.140625" defaultRowHeight="16.5" x14ac:dyDescent="0.3"/>
  <cols>
    <col min="2" max="2" width="37.7109375" customWidth="1"/>
    <col min="3" max="5" width="6.7109375" customWidth="1"/>
  </cols>
  <sheetData>
    <row r="1" spans="1:7" x14ac:dyDescent="0.3">
      <c r="A1" s="319"/>
      <c r="B1" s="319"/>
    </row>
    <row r="3" spans="1:7" ht="17.25" thickBot="1" x14ac:dyDescent="0.35">
      <c r="B3" s="303" t="s">
        <v>523</v>
      </c>
      <c r="C3" s="303"/>
      <c r="D3" s="303"/>
      <c r="E3" s="303"/>
    </row>
    <row r="4" spans="1:7" ht="17.25" thickBot="1" x14ac:dyDescent="0.35">
      <c r="B4" s="326"/>
      <c r="C4" s="420">
        <v>2023</v>
      </c>
      <c r="D4" s="420">
        <v>2024</v>
      </c>
      <c r="E4" s="420">
        <v>2025</v>
      </c>
    </row>
    <row r="5" spans="1:7" x14ac:dyDescent="0.3">
      <c r="B5" s="3" t="s">
        <v>516</v>
      </c>
      <c r="C5" s="425">
        <f>'[55]Externé prostredie'!R$16</f>
        <v>3.4324285968406962</v>
      </c>
      <c r="D5" s="425">
        <f>'[55]Externé prostredie'!S$16</f>
        <v>3.6737186887689912</v>
      </c>
      <c r="E5" s="425">
        <f>'[55]Externé prostredie'!T$16</f>
        <v>2.9328022450769553</v>
      </c>
    </row>
    <row r="6" spans="1:7" x14ac:dyDescent="0.3">
      <c r="B6" s="3" t="s">
        <v>517</v>
      </c>
      <c r="C6" s="425">
        <f>'[55]Externé prostredie'!R$19</f>
        <v>3.6984686147186152</v>
      </c>
      <c r="D6" s="425">
        <f>'[55]Externé prostredie'!S$19</f>
        <v>3.5644027592526406</v>
      </c>
      <c r="E6" s="425">
        <f>'[55]Externé prostredie'!T$19</f>
        <v>3.5032111548136751</v>
      </c>
    </row>
    <row r="7" spans="1:7" x14ac:dyDescent="0.3">
      <c r="B7" s="3" t="s">
        <v>239</v>
      </c>
      <c r="C7" s="425">
        <f>'[55]Externé prostredie'!R$28</f>
        <v>1.0918380952380953</v>
      </c>
      <c r="D7" s="425">
        <f>'[55]Externé prostredie'!S$28</f>
        <v>1.1000000000000001</v>
      </c>
      <c r="E7" s="425">
        <f>'[55]Externé prostredie'!T$28</f>
        <v>1.1200000000000001</v>
      </c>
    </row>
    <row r="8" spans="1:7" x14ac:dyDescent="0.3">
      <c r="B8" s="3" t="s">
        <v>238</v>
      </c>
      <c r="C8" s="425">
        <f>'[55]Externé prostredie'!R$26</f>
        <v>1.0521174465871752</v>
      </c>
      <c r="D8" s="425">
        <f>'[55]Externé prostredie'!S$26</f>
        <v>-1.0211167127358922</v>
      </c>
      <c r="E8" s="425">
        <f>'[55]Externé prostredie'!T$26</f>
        <v>6.4528637573668668E-2</v>
      </c>
    </row>
    <row r="9" spans="1:7" x14ac:dyDescent="0.3">
      <c r="B9" s="3" t="s">
        <v>478</v>
      </c>
      <c r="C9" s="425"/>
      <c r="D9" s="425"/>
      <c r="E9" s="425"/>
      <c r="G9" s="134"/>
    </row>
    <row r="10" spans="1:7" x14ac:dyDescent="0.3">
      <c r="B10" s="3" t="s">
        <v>236</v>
      </c>
      <c r="C10" s="425">
        <f>'[55]Externé prostredie'!R$13</f>
        <v>0.4</v>
      </c>
      <c r="D10" s="425">
        <f>'[55]Externé prostredie'!S$13</f>
        <v>0.80664368953875254</v>
      </c>
      <c r="E10" s="425">
        <f>'[55]Externé prostredie'!T$13</f>
        <v>1.4659744176440288</v>
      </c>
    </row>
    <row r="11" spans="1:7" x14ac:dyDescent="0.3">
      <c r="B11" s="3" t="s">
        <v>237</v>
      </c>
      <c r="C11" s="425">
        <f>'[55]Externé prostredie'!R$8</f>
        <v>6.6669016627196598E-2</v>
      </c>
      <c r="D11" s="425">
        <f>'[55]Externé prostredie'!S$8</f>
        <v>0.99571224007490855</v>
      </c>
      <c r="E11" s="425">
        <f>'[55]Externé prostredie'!T$8</f>
        <v>2.085292743485212</v>
      </c>
    </row>
    <row r="12" spans="1:7" x14ac:dyDescent="0.3">
      <c r="B12" s="3" t="s">
        <v>479</v>
      </c>
      <c r="C12" s="425"/>
      <c r="D12" s="425"/>
      <c r="E12" s="425"/>
      <c r="G12" s="134"/>
    </row>
    <row r="13" spans="1:7" ht="17.25" thickBot="1" x14ac:dyDescent="0.35">
      <c r="B13" s="381" t="s">
        <v>495</v>
      </c>
      <c r="C13" s="426">
        <f>'[55]Externé prostredie'!R$22</f>
        <v>75.237993466289041</v>
      </c>
      <c r="D13" s="426">
        <f>'[55]Externé prostredie'!S$22</f>
        <v>75.35451918573564</v>
      </c>
      <c r="E13" s="426">
        <f>'[55]Externé prostredie'!T$22</f>
        <v>68.866889432444836</v>
      </c>
    </row>
    <row r="14" spans="1:7" x14ac:dyDescent="0.3">
      <c r="B14" s="616" t="s">
        <v>0</v>
      </c>
      <c r="C14" s="616"/>
      <c r="D14" s="616"/>
      <c r="E14" s="616"/>
      <c r="F14" s="325"/>
      <c r="G14" s="325"/>
    </row>
    <row r="15" spans="1:7" x14ac:dyDescent="0.3">
      <c r="B15" s="3" t="s">
        <v>507</v>
      </c>
    </row>
    <row r="16" spans="1:7" x14ac:dyDescent="0.3">
      <c r="B16" s="3" t="s">
        <v>508</v>
      </c>
    </row>
  </sheetData>
  <mergeCells count="1">
    <mergeCell ref="B14:E14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7"/>
  <dimension ref="A1:G23"/>
  <sheetViews>
    <sheetView showGridLines="0" zoomScale="85" zoomScaleNormal="85" workbookViewId="0">
      <selection activeCell="B13" sqref="B13:G13"/>
    </sheetView>
  </sheetViews>
  <sheetFormatPr defaultRowHeight="16.5" x14ac:dyDescent="0.3"/>
  <cols>
    <col min="2" max="2" width="43.28515625" bestFit="1" customWidth="1"/>
    <col min="3" max="5" width="9.42578125" bestFit="1" customWidth="1"/>
  </cols>
  <sheetData>
    <row r="1" spans="1:7" x14ac:dyDescent="0.3">
      <c r="A1" s="319"/>
    </row>
    <row r="3" spans="1:7" ht="17.25" thickBot="1" x14ac:dyDescent="0.35">
      <c r="B3" s="303" t="s">
        <v>524</v>
      </c>
      <c r="C3" s="303"/>
      <c r="D3" s="303"/>
      <c r="E3" s="303"/>
    </row>
    <row r="4" spans="1:7" ht="17.25" thickBot="1" x14ac:dyDescent="0.35">
      <c r="B4" s="326"/>
      <c r="C4" s="327">
        <v>2023</v>
      </c>
      <c r="D4" s="327">
        <v>2024</v>
      </c>
      <c r="E4" s="327">
        <v>2025</v>
      </c>
    </row>
    <row r="5" spans="1:7" x14ac:dyDescent="0.3">
      <c r="B5" s="3" t="s">
        <v>240</v>
      </c>
      <c r="C5" s="428"/>
      <c r="D5" s="428"/>
      <c r="E5" s="428"/>
    </row>
    <row r="6" spans="1:7" x14ac:dyDescent="0.3">
      <c r="B6" s="3" t="s">
        <v>243</v>
      </c>
      <c r="C6" s="309">
        <f>'[55]Externé prostredie'!R$22</f>
        <v>75.237993466289041</v>
      </c>
      <c r="D6" s="309">
        <f>'[55]Externé prostredie'!S$22</f>
        <v>75.35451918573564</v>
      </c>
      <c r="E6" s="309">
        <f>'[55]Externé prostredie'!T$22</f>
        <v>68.866889432444836</v>
      </c>
    </row>
    <row r="7" spans="1:7" x14ac:dyDescent="0.3">
      <c r="B7" s="256" t="s">
        <v>520</v>
      </c>
      <c r="C7" s="309">
        <f>'[55]Externé prostredie'!R$19-'[55]Externé prostredie'!R$20</f>
        <v>1.2353450292397663</v>
      </c>
      <c r="D7" s="309">
        <f>'[55]Externé prostredie'!S$19-'[55]Externé prostredie'!S$20</f>
        <v>1.1849187110672954</v>
      </c>
      <c r="E7" s="309">
        <f>'[55]Externé prostredie'!T$19-'[55]Externé prostredie'!T$20</f>
        <v>1.2563053901940506</v>
      </c>
    </row>
    <row r="8" spans="1:7" x14ac:dyDescent="0.3">
      <c r="B8" s="3" t="s">
        <v>241</v>
      </c>
      <c r="C8" s="309"/>
      <c r="D8" s="309"/>
      <c r="E8" s="309"/>
    </row>
    <row r="9" spans="1:7" x14ac:dyDescent="0.3">
      <c r="B9" s="3" t="s">
        <v>480</v>
      </c>
      <c r="C9" s="309">
        <v>-4.8934746579132851</v>
      </c>
      <c r="D9" s="309">
        <v>-5.7853712373145516</v>
      </c>
      <c r="E9" s="309">
        <v>-4.7199999959566039</v>
      </c>
      <c r="F9" s="310"/>
      <c r="G9" s="310"/>
    </row>
    <row r="10" spans="1:7" x14ac:dyDescent="0.3">
      <c r="B10" s="3" t="s">
        <v>244</v>
      </c>
      <c r="C10" s="309">
        <v>56.044684106407637</v>
      </c>
      <c r="D10" s="434">
        <v>58.886239114790449</v>
      </c>
      <c r="E10" s="434">
        <v>59.563716918638733</v>
      </c>
    </row>
    <row r="11" spans="1:7" x14ac:dyDescent="0.3">
      <c r="B11" s="3" t="s">
        <v>242</v>
      </c>
      <c r="C11" s="309"/>
      <c r="D11" s="309"/>
      <c r="E11" s="309"/>
    </row>
    <row r="12" spans="1:7" x14ac:dyDescent="0.3">
      <c r="B12" s="3" t="s">
        <v>248</v>
      </c>
      <c r="C12" s="309"/>
      <c r="D12" s="309"/>
      <c r="E12" s="309"/>
    </row>
    <row r="13" spans="1:7" x14ac:dyDescent="0.3">
      <c r="B13" s="3" t="s">
        <v>245</v>
      </c>
      <c r="C13" s="309">
        <f>'[55]Externé prostredie'!R$16</f>
        <v>3.4324285968406962</v>
      </c>
      <c r="D13" s="309">
        <f>'[55]Externé prostredie'!S$16</f>
        <v>3.6737186887689912</v>
      </c>
      <c r="E13" s="309">
        <f>'[55]Externé prostredie'!T$16</f>
        <v>2.9328022450769553</v>
      </c>
    </row>
    <row r="14" spans="1:7" x14ac:dyDescent="0.3">
      <c r="B14" s="3" t="s">
        <v>246</v>
      </c>
      <c r="C14" s="309">
        <f>'[55]Externé prostredie'!R$36</f>
        <v>0.65749999999999997</v>
      </c>
      <c r="D14" s="309">
        <f>'[55]Externé prostredie'!S$36</f>
        <v>1.0238953315191652</v>
      </c>
      <c r="E14" s="309">
        <f>'[55]Externé prostredie'!T$36</f>
        <v>0.92958052639640332</v>
      </c>
    </row>
    <row r="15" spans="1:7" x14ac:dyDescent="0.3">
      <c r="B15" s="3" t="s">
        <v>526</v>
      </c>
      <c r="C15" s="309"/>
      <c r="D15" s="309"/>
      <c r="E15" s="309"/>
    </row>
    <row r="16" spans="1:7" x14ac:dyDescent="0.3">
      <c r="B16" s="3" t="s">
        <v>567</v>
      </c>
      <c r="C16" s="309">
        <f>'[55]Externé prostredie'!R$19</f>
        <v>3.6984686147186152</v>
      </c>
      <c r="D16" s="309">
        <f>'[55]Externé prostredie'!S$19</f>
        <v>3.5644027592526406</v>
      </c>
      <c r="E16" s="309">
        <f>'[55]Externé prostredie'!T$19</f>
        <v>3.5032111548136751</v>
      </c>
    </row>
    <row r="17" spans="2:6" x14ac:dyDescent="0.3">
      <c r="B17" s="3" t="s">
        <v>519</v>
      </c>
      <c r="C17" s="309">
        <f>'[55]Externé prostredie'!R$34</f>
        <v>76.311892549999996</v>
      </c>
      <c r="D17" s="309">
        <f>'[55]Externé prostredie'!S$34</f>
        <v>81.107810848046441</v>
      </c>
      <c r="E17" s="309">
        <f>'[55]Externé prostredie'!T$34</f>
        <v>86.53518561825139</v>
      </c>
    </row>
    <row r="18" spans="2:6" x14ac:dyDescent="0.3">
      <c r="B18" s="3" t="s">
        <v>525</v>
      </c>
      <c r="C18" s="309"/>
      <c r="D18" s="309"/>
      <c r="E18" s="309"/>
    </row>
    <row r="19" spans="2:6" x14ac:dyDescent="0.3">
      <c r="B19" s="277" t="s">
        <v>568</v>
      </c>
      <c r="C19" s="309"/>
      <c r="D19" s="309"/>
      <c r="E19" s="309"/>
    </row>
    <row r="20" spans="2:6" x14ac:dyDescent="0.3">
      <c r="B20" s="3" t="s">
        <v>247</v>
      </c>
      <c r="C20" s="309"/>
      <c r="D20" s="309"/>
      <c r="E20" s="309"/>
    </row>
    <row r="21" spans="2:6" x14ac:dyDescent="0.3">
      <c r="B21" s="3" t="s">
        <v>600</v>
      </c>
      <c r="C21" s="309">
        <v>3642.9395</v>
      </c>
      <c r="D21" s="309">
        <v>3623.6039999999998</v>
      </c>
      <c r="E21" s="309">
        <v>3598.9670000000001</v>
      </c>
    </row>
    <row r="22" spans="2:6" ht="17.25" thickBot="1" x14ac:dyDescent="0.35">
      <c r="B22" s="381" t="s">
        <v>249</v>
      </c>
      <c r="C22" s="429">
        <v>51.783058708496256</v>
      </c>
      <c r="D22" s="429">
        <v>52.557978189669733</v>
      </c>
      <c r="E22" s="429">
        <v>53.226884269847432</v>
      </c>
    </row>
    <row r="23" spans="2:6" x14ac:dyDescent="0.3">
      <c r="B23" s="617" t="s">
        <v>0</v>
      </c>
      <c r="C23" s="617"/>
      <c r="D23" s="617"/>
      <c r="E23" s="617"/>
      <c r="F23" s="325"/>
    </row>
  </sheetData>
  <mergeCells count="1">
    <mergeCell ref="B23:E23"/>
  </mergeCells>
  <pageMargins left="0.7" right="0.7" top="0.75" bottom="0.75" header="0.3" footer="0.3"/>
  <headerFooter>
    <oddFooter>&amp;L_x000D_&amp;1#&amp;"Calibri"&amp;10&amp;K000000 Interné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8"/>
  <dimension ref="A1:M27"/>
  <sheetViews>
    <sheetView showGridLines="0" zoomScale="81" zoomScaleNormal="100" workbookViewId="0">
      <selection activeCell="B13" sqref="B13:G13"/>
    </sheetView>
  </sheetViews>
  <sheetFormatPr defaultColWidth="9.140625" defaultRowHeight="16.5" x14ac:dyDescent="0.3"/>
  <cols>
    <col min="2" max="2" width="61.5703125" bestFit="1" customWidth="1"/>
    <col min="4" max="4" width="10.140625" customWidth="1"/>
    <col min="5" max="7" width="10.42578125" bestFit="1" customWidth="1"/>
    <col min="10" max="10" width="6.85546875" customWidth="1"/>
  </cols>
  <sheetData>
    <row r="1" spans="1:13" x14ac:dyDescent="0.3">
      <c r="A1" s="319"/>
    </row>
    <row r="3" spans="1:13" ht="17.25" thickBot="1" x14ac:dyDescent="0.35">
      <c r="B3" s="303" t="s">
        <v>114</v>
      </c>
      <c r="C3" s="303"/>
      <c r="D3" s="303"/>
      <c r="E3" s="303"/>
      <c r="F3" s="303"/>
      <c r="G3" s="303"/>
    </row>
    <row r="4" spans="1:13" s="304" customFormat="1" x14ac:dyDescent="0.3">
      <c r="B4" s="328"/>
      <c r="C4" s="329" t="s">
        <v>4</v>
      </c>
      <c r="D4" s="329">
        <v>2023</v>
      </c>
      <c r="E4" s="329">
        <v>2023</v>
      </c>
      <c r="F4" s="329">
        <v>2024</v>
      </c>
      <c r="G4" s="329">
        <v>2025</v>
      </c>
      <c r="H4"/>
      <c r="I4"/>
      <c r="J4"/>
      <c r="K4"/>
      <c r="L4"/>
      <c r="M4"/>
    </row>
    <row r="5" spans="1:13" ht="13.9" customHeight="1" thickBot="1" x14ac:dyDescent="0.35">
      <c r="B5" s="330"/>
      <c r="C5" s="331"/>
      <c r="D5" s="337" t="s">
        <v>87</v>
      </c>
      <c r="E5" s="337" t="s">
        <v>104</v>
      </c>
      <c r="F5" s="331" t="s">
        <v>104</v>
      </c>
      <c r="G5" s="331" t="s">
        <v>104</v>
      </c>
    </row>
    <row r="6" spans="1:13" x14ac:dyDescent="0.3">
      <c r="B6" s="3" t="s">
        <v>106</v>
      </c>
      <c r="C6" s="402" t="s">
        <v>88</v>
      </c>
      <c r="D6" s="309">
        <f>'[55]Hrubý domáci produkt'!$R$10*1000</f>
        <v>93994.612999999998</v>
      </c>
      <c r="E6" s="309">
        <f>'[55]Hrubý domáci produkt'!R$11</f>
        <v>1.5964549711513953</v>
      </c>
      <c r="F6" s="309">
        <f>'[55]Hrubý domáci produkt'!S$11</f>
        <v>2.3001611800970156</v>
      </c>
      <c r="G6" s="309">
        <f>'[55]Hrubý domáci produkt'!T$11</f>
        <v>2.2237888482639301</v>
      </c>
      <c r="J6" s="309"/>
    </row>
    <row r="7" spans="1:13" x14ac:dyDescent="0.3">
      <c r="B7" s="3" t="s">
        <v>108</v>
      </c>
      <c r="C7" s="3"/>
      <c r="D7" s="309"/>
      <c r="E7" s="309"/>
      <c r="F7" s="309"/>
      <c r="G7" s="309"/>
    </row>
    <row r="8" spans="1:13" x14ac:dyDescent="0.3">
      <c r="B8" s="3" t="s">
        <v>109</v>
      </c>
      <c r="C8" s="402" t="s">
        <v>21</v>
      </c>
      <c r="D8" s="402" t="s">
        <v>21</v>
      </c>
      <c r="E8" s="402" t="s">
        <v>21</v>
      </c>
      <c r="F8" s="402" t="s">
        <v>21</v>
      </c>
      <c r="G8" s="402" t="s">
        <v>21</v>
      </c>
      <c r="H8" s="3"/>
    </row>
    <row r="9" spans="1:13" x14ac:dyDescent="0.3">
      <c r="B9" s="3" t="s">
        <v>105</v>
      </c>
      <c r="C9" s="402" t="s">
        <v>21</v>
      </c>
      <c r="D9" s="425">
        <f>[56]A_Gdp!$AD$497</f>
        <v>94476.712785401454</v>
      </c>
      <c r="E9" s="425">
        <f>[56]A_Gdp!AD$498*100</f>
        <v>2.4097066387723354</v>
      </c>
      <c r="F9" s="425">
        <f>[56]A_Gdp!AE$498*100</f>
        <v>2.3240995462908476</v>
      </c>
      <c r="G9" s="425">
        <f>[56]A_Gdp!AF$498*100</f>
        <v>2.2552938498755726</v>
      </c>
    </row>
    <row r="10" spans="1:13" x14ac:dyDescent="0.3">
      <c r="B10" s="3" t="s">
        <v>110</v>
      </c>
      <c r="C10" s="402"/>
      <c r="D10" s="427"/>
      <c r="E10" s="135"/>
      <c r="F10" s="135"/>
      <c r="G10" s="135"/>
    </row>
    <row r="11" spans="1:13" x14ac:dyDescent="0.3">
      <c r="B11" s="3" t="s">
        <v>112</v>
      </c>
      <c r="C11" s="402" t="s">
        <v>21</v>
      </c>
      <c r="D11" s="427" t="s">
        <v>21</v>
      </c>
      <c r="E11" s="425">
        <f>[56]A_Gdp!AD$517*100</f>
        <v>6.5394366438150206E-2</v>
      </c>
      <c r="F11" s="425">
        <f>[56]A_Gdp!AE$517*100</f>
        <v>-4.1067455932296631E-2</v>
      </c>
      <c r="G11" s="425">
        <f>[56]A_Gdp!AF$517*100</f>
        <v>-0.13809737979423442</v>
      </c>
    </row>
    <row r="12" spans="1:13" x14ac:dyDescent="0.3">
      <c r="B12" s="3" t="s">
        <v>111</v>
      </c>
      <c r="C12" s="402" t="s">
        <v>21</v>
      </c>
      <c r="D12" s="427" t="s">
        <v>21</v>
      </c>
      <c r="E12" s="425">
        <f>[56]A_Gdp!AD$508*100</f>
        <v>0.88744370845773024</v>
      </c>
      <c r="F12" s="425">
        <f>[56]A_Gdp!AE$508*100</f>
        <v>0.99307506965786496</v>
      </c>
      <c r="G12" s="425">
        <f>[56]A_Gdp!AF$508*100</f>
        <v>1.0599810374917129</v>
      </c>
    </row>
    <row r="13" spans="1:13" x14ac:dyDescent="0.3">
      <c r="B13" s="3" t="s">
        <v>113</v>
      </c>
      <c r="C13" s="402" t="s">
        <v>21</v>
      </c>
      <c r="D13" s="427" t="s">
        <v>21</v>
      </c>
      <c r="E13" s="425">
        <f>[56]A_Gdp!AD$505*100</f>
        <v>1.445636480001089</v>
      </c>
      <c r="F13" s="425">
        <f>[56]A_Gdp!AE$505*100</f>
        <v>1.3634118284741037</v>
      </c>
      <c r="G13" s="425">
        <f>[56]A_Gdp!AF$505*100</f>
        <v>1.3271899677548493</v>
      </c>
    </row>
    <row r="14" spans="1:13" x14ac:dyDescent="0.3">
      <c r="B14" s="3" t="s">
        <v>107</v>
      </c>
      <c r="C14" s="402" t="s">
        <v>88</v>
      </c>
      <c r="D14" s="309">
        <f>'[55]Hrubý domáci produkt'!$R$28*1000</f>
        <v>122812.79500000001</v>
      </c>
      <c r="E14" s="309">
        <f>'[55]Hrubý domáci produkt'!R$29</f>
        <v>11.890066562005085</v>
      </c>
      <c r="F14" s="309">
        <f>'[55]Hrubý domáci produkt'!S$29</f>
        <v>6.8328198244151928</v>
      </c>
      <c r="G14" s="309">
        <f>'[55]Hrubý domáci produkt'!T$29</f>
        <v>6.6285779803795242</v>
      </c>
    </row>
    <row r="15" spans="1:13" x14ac:dyDescent="0.3">
      <c r="B15" s="618" t="s">
        <v>89</v>
      </c>
      <c r="C15" s="619"/>
      <c r="D15" s="619"/>
      <c r="E15" s="619"/>
      <c r="F15" s="619"/>
      <c r="G15" s="619"/>
    </row>
    <row r="16" spans="1:13" x14ac:dyDescent="0.3">
      <c r="B16" s="3" t="s">
        <v>235</v>
      </c>
      <c r="C16" s="402" t="s">
        <v>90</v>
      </c>
      <c r="D16" s="309">
        <f>'[55]Hrubý domáci produkt'!$R$12*1000+'[55]Hrubý domáci produkt'!$R$14*1000</f>
        <v>52215.232000000004</v>
      </c>
      <c r="E16" s="309">
        <f>('[55]Hrubý domáci produkt'!R$12*1000+'[55]Hrubý domáci produkt'!R$14*1000)/('[55]Hrubý domáci produkt'!Q$12*1000+'[55]Hrubý domáci produkt'!Q$14*1000)*100-100</f>
        <v>-3.1493398455367299</v>
      </c>
      <c r="F16" s="309">
        <f>('[55]Hrubý domáci produkt'!S$12*1000+'[55]Hrubý domáci produkt'!S$14*1000)/('[55]Hrubý domáci produkt'!R$12*1000+'[55]Hrubý domáci produkt'!R$14*1000)*100-100</f>
        <v>2.9347338322026815</v>
      </c>
      <c r="G16" s="309">
        <f>('[55]Hrubý domáci produkt'!T$12*1000+'[55]Hrubý domáci produkt'!T$14*1000)/('[55]Hrubý domáci produkt'!S$12*1000+'[55]Hrubý domáci produkt'!S$14*1000)*100-100</f>
        <v>1.4283997431917754</v>
      </c>
    </row>
    <row r="17" spans="2:9" x14ac:dyDescent="0.3">
      <c r="B17" s="3" t="s">
        <v>91</v>
      </c>
      <c r="C17" s="402" t="s">
        <v>90</v>
      </c>
      <c r="D17" s="309">
        <f>'[55]Hrubý domáci produkt'!$R$16*1000</f>
        <v>15801.613999999998</v>
      </c>
      <c r="E17" s="309">
        <f>'[55]Hrubý domáci produkt'!R$17</f>
        <v>-0.64471847632735502</v>
      </c>
      <c r="F17" s="309">
        <f>'[55]Hrubý domáci produkt'!S$17</f>
        <v>3.5771204379397847</v>
      </c>
      <c r="G17" s="309">
        <f>'[55]Hrubý domáci produkt'!T$17</f>
        <v>0.10214568431361482</v>
      </c>
    </row>
    <row r="18" spans="2:9" x14ac:dyDescent="0.3">
      <c r="B18" s="3" t="s">
        <v>92</v>
      </c>
      <c r="C18" s="402" t="s">
        <v>469</v>
      </c>
      <c r="D18" s="309">
        <f>'[55]Hrubý domáci produkt'!$R$18*1000</f>
        <v>20967.419000000002</v>
      </c>
      <c r="E18" s="309">
        <f>'[55]Hrubý domáci produkt'!R$19</f>
        <v>10.592785952090612</v>
      </c>
      <c r="F18" s="309">
        <f>'[55]Hrubý domáci produkt'!S$19</f>
        <v>-0.26622763590998799</v>
      </c>
      <c r="G18" s="309">
        <f>'[55]Hrubý domáci produkt'!T$19</f>
        <v>10.596546037200971</v>
      </c>
    </row>
    <row r="19" spans="2:9" x14ac:dyDescent="0.3">
      <c r="B19" s="3" t="s">
        <v>93</v>
      </c>
      <c r="C19" s="3" t="s">
        <v>94</v>
      </c>
      <c r="D19" s="425">
        <f>[56]A_Gdp!$AD$138</f>
        <v>-2004.9910000000009</v>
      </c>
      <c r="E19" s="425">
        <f>[56]A_Gdp!AD$139*100</f>
        <v>-2.1330913932269722</v>
      </c>
      <c r="F19" s="425">
        <f>[56]A_Gdp!AE$139*100</f>
        <v>0.46778458285234042</v>
      </c>
      <c r="G19" s="425">
        <f>[56]A_Gdp!AF$139*100</f>
        <v>1.9874710562024536</v>
      </c>
    </row>
    <row r="20" spans="2:9" x14ac:dyDescent="0.3">
      <c r="B20" s="3" t="s">
        <v>95</v>
      </c>
      <c r="C20" s="402" t="s">
        <v>96</v>
      </c>
      <c r="D20" s="309">
        <f>'[55]Hrubý domáci produkt'!$R$20*1000</f>
        <v>89039.665000000008</v>
      </c>
      <c r="E20" s="309">
        <f>'[55]Hrubý domáci produkt'!R$21</f>
        <v>-1.3751757148969701</v>
      </c>
      <c r="F20" s="309">
        <f>'[55]Hrubý domáci produkt'!S$21</f>
        <v>1.7728814749465638</v>
      </c>
      <c r="G20" s="309">
        <f>'[55]Hrubý domáci produkt'!T$21</f>
        <v>3.7391625243427651</v>
      </c>
    </row>
    <row r="21" spans="2:9" x14ac:dyDescent="0.3">
      <c r="B21" s="3" t="s">
        <v>97</v>
      </c>
      <c r="C21" s="402" t="s">
        <v>98</v>
      </c>
      <c r="D21" s="309">
        <f>'[55]Hrubý domáci produkt'!$R$22*1000</f>
        <v>82014.977000000014</v>
      </c>
      <c r="E21" s="309">
        <f>'[55]Hrubý domáci produkt'!R$23</f>
        <v>-7.5542539116712382</v>
      </c>
      <c r="F21" s="309">
        <f>'[55]Hrubý domáci produkt'!S$23</f>
        <v>4.7669842639754156</v>
      </c>
      <c r="G21" s="309">
        <f>'[55]Hrubý domáci produkt'!T$23</f>
        <v>6.6961099784689448</v>
      </c>
      <c r="I21" s="368"/>
    </row>
    <row r="22" spans="2:9" x14ac:dyDescent="0.3">
      <c r="B22" s="618" t="s">
        <v>99</v>
      </c>
      <c r="C22" s="619"/>
      <c r="D22" s="619"/>
      <c r="E22" s="619"/>
      <c r="F22" s="619"/>
      <c r="G22" s="619"/>
    </row>
    <row r="23" spans="2:9" x14ac:dyDescent="0.3">
      <c r="B23" s="3" t="s">
        <v>100</v>
      </c>
      <c r="C23" s="402" t="s">
        <v>21</v>
      </c>
      <c r="D23" s="402" t="s">
        <v>21</v>
      </c>
      <c r="E23" s="425">
        <f>'[55]Hrubý domáci produkt'!R$46-'[55]Hrubý domáci produkt'!R$50</f>
        <v>0.22138595861495514</v>
      </c>
      <c r="F23" s="425">
        <f>'[55]Hrubý domáci produkt'!S$46-'[55]Hrubý domáci produkt'!S$50</f>
        <v>2.168532765860022</v>
      </c>
      <c r="G23" s="425">
        <f>'[55]Hrubý domáci produkt'!T$46-'[55]Hrubý domáci produkt'!T$50</f>
        <v>3.1196874101577992</v>
      </c>
    </row>
    <row r="24" spans="2:9" x14ac:dyDescent="0.3">
      <c r="B24" s="3" t="s">
        <v>101</v>
      </c>
      <c r="C24" s="402" t="s">
        <v>94</v>
      </c>
      <c r="D24" s="402" t="s">
        <v>21</v>
      </c>
      <c r="E24" s="425">
        <f>'[55]Hrubý domáci produkt'!R$50</f>
        <v>-5.0287204238336844</v>
      </c>
      <c r="F24" s="425">
        <f>'[55]Hrubý domáci produkt'!S$50</f>
        <v>2.8180680845121446</v>
      </c>
      <c r="G24" s="425">
        <f>'[55]Hrubý domáci produkt'!T$50</f>
        <v>1.6854824403771878</v>
      </c>
    </row>
    <row r="25" spans="2:9" ht="17.25" thickBot="1" x14ac:dyDescent="0.35">
      <c r="B25" s="381" t="s">
        <v>102</v>
      </c>
      <c r="C25" s="403" t="s">
        <v>103</v>
      </c>
      <c r="D25" s="403" t="s">
        <v>21</v>
      </c>
      <c r="E25" s="426">
        <f>'[55]Hrubý domáci produkt'!R$52</f>
        <v>5.9019822723265127</v>
      </c>
      <c r="F25" s="426">
        <f>'[55]Hrubý domáci produkt'!S$52</f>
        <v>-2.4800073612235649</v>
      </c>
      <c r="G25" s="426">
        <f>'[55]Hrubý domáci produkt'!T$52</f>
        <v>-2.4597821949542955</v>
      </c>
    </row>
    <row r="26" spans="2:9" x14ac:dyDescent="0.3">
      <c r="B26" s="617" t="s">
        <v>0</v>
      </c>
      <c r="C26" s="617"/>
      <c r="D26" s="617"/>
      <c r="E26" s="617"/>
      <c r="F26" s="617"/>
      <c r="G26" s="617"/>
    </row>
    <row r="27" spans="2:9" x14ac:dyDescent="0.3">
      <c r="E27" s="308"/>
      <c r="F27" s="308"/>
      <c r="G27" s="308"/>
    </row>
  </sheetData>
  <mergeCells count="3">
    <mergeCell ref="B26:G26"/>
    <mergeCell ref="B15:G15"/>
    <mergeCell ref="B22:G22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9"/>
  <dimension ref="B3:M14"/>
  <sheetViews>
    <sheetView showGridLines="0" zoomScale="90" zoomScaleNormal="90" workbookViewId="0">
      <selection activeCell="B13" sqref="B13:G13"/>
    </sheetView>
  </sheetViews>
  <sheetFormatPr defaultColWidth="9.140625" defaultRowHeight="16.5" x14ac:dyDescent="0.3"/>
  <cols>
    <col min="1" max="1" width="9.140625" style="319"/>
    <col min="2" max="2" width="25.85546875" style="319" bestFit="1" customWidth="1"/>
    <col min="3" max="3" width="9.140625" style="319"/>
    <col min="4" max="4" width="11.28515625" style="319" customWidth="1"/>
    <col min="5" max="5" width="11" style="319" customWidth="1"/>
    <col min="6" max="6" width="11.7109375" style="319" customWidth="1"/>
    <col min="7" max="7" width="12.42578125" style="319" customWidth="1"/>
    <col min="8" max="8" width="9.140625" style="319"/>
    <col min="9" max="9" width="6" style="319" bestFit="1" customWidth="1"/>
    <col min="10" max="16384" width="9.140625" style="319"/>
  </cols>
  <sheetData>
    <row r="3" spans="2:13" ht="17.25" thickBot="1" x14ac:dyDescent="0.35">
      <c r="B3" s="303" t="s">
        <v>121</v>
      </c>
      <c r="C3" s="303"/>
      <c r="D3" s="303"/>
      <c r="E3" s="303"/>
      <c r="F3" s="303"/>
      <c r="G3" s="303"/>
    </row>
    <row r="4" spans="2:13" s="323" customFormat="1" x14ac:dyDescent="0.3">
      <c r="B4" s="328"/>
      <c r="C4" s="328" t="s">
        <v>4</v>
      </c>
      <c r="D4" s="329">
        <v>2023</v>
      </c>
      <c r="E4" s="329">
        <v>2023</v>
      </c>
      <c r="F4" s="329">
        <v>2024</v>
      </c>
      <c r="G4" s="329">
        <v>2025</v>
      </c>
      <c r="H4"/>
      <c r="I4"/>
      <c r="J4"/>
      <c r="K4"/>
      <c r="L4"/>
      <c r="M4"/>
    </row>
    <row r="5" spans="2:13" ht="19.149999999999999" customHeight="1" thickBot="1" x14ac:dyDescent="0.35">
      <c r="B5" s="330"/>
      <c r="C5" s="331"/>
      <c r="D5" s="332" t="s">
        <v>87</v>
      </c>
      <c r="E5" s="332" t="s">
        <v>104</v>
      </c>
      <c r="F5" s="332" t="s">
        <v>104</v>
      </c>
      <c r="G5" s="332" t="s">
        <v>104</v>
      </c>
    </row>
    <row r="6" spans="2:13" x14ac:dyDescent="0.3">
      <c r="B6" s="3" t="s">
        <v>115</v>
      </c>
      <c r="C6" s="402" t="s">
        <v>21</v>
      </c>
      <c r="D6" s="309">
        <f>[56]A_Price!$AD$14*100</f>
        <v>130.659397469938</v>
      </c>
      <c r="E6" s="309">
        <f>[56]A_Price!AD$15*100</f>
        <v>10.131860992370845</v>
      </c>
      <c r="F6" s="309">
        <f>[56]A_Price!AE$15*100</f>
        <v>4.4307443820528647</v>
      </c>
      <c r="G6" s="309">
        <f>[56]A_Price!AF$15*100</f>
        <v>4.3089668087472832</v>
      </c>
      <c r="H6" s="3"/>
    </row>
    <row r="7" spans="2:13" x14ac:dyDescent="0.3">
      <c r="B7" s="3" t="s">
        <v>116</v>
      </c>
      <c r="C7" s="402" t="s">
        <v>21</v>
      </c>
      <c r="D7" s="309">
        <f>[56]A_Price!$AD$20*100</f>
        <v>138.63721833801756</v>
      </c>
      <c r="E7" s="309">
        <f>[56]A_Price!AD$21*100</f>
        <v>10.257043966768119</v>
      </c>
      <c r="F7" s="309">
        <f>[56]A_Price!AE$21*100</f>
        <v>2.9721618086213208</v>
      </c>
      <c r="G7" s="309">
        <f>[56]A_Price!AF$21*100</f>
        <v>5.4276398977140428</v>
      </c>
    </row>
    <row r="8" spans="2:13" x14ac:dyDescent="0.3">
      <c r="B8" s="3" t="s">
        <v>499</v>
      </c>
      <c r="C8" s="402" t="s">
        <v>21</v>
      </c>
      <c r="D8" s="309">
        <f>[56]A_Price!$AD$190</f>
        <v>138.80695900962962</v>
      </c>
      <c r="E8" s="309">
        <f>[56]A_Price!AD$191*100</f>
        <v>10.985964538485327</v>
      </c>
      <c r="F8" s="309">
        <f>[56]A_Price!AE$191*100</f>
        <v>2.9702129126655707</v>
      </c>
      <c r="G8" s="309">
        <f>[56]A_Price!AF$191*100</f>
        <v>5.5802231956637804</v>
      </c>
    </row>
    <row r="9" spans="2:13" x14ac:dyDescent="0.3">
      <c r="B9" s="3" t="s">
        <v>117</v>
      </c>
      <c r="C9" s="402" t="s">
        <v>21</v>
      </c>
      <c r="D9" s="309">
        <f>[56]A_Price!$AD$26*100</f>
        <v>156.34594035773816</v>
      </c>
      <c r="E9" s="309">
        <f>[56]A_Price!AD$27*100</f>
        <v>10.216522455132093</v>
      </c>
      <c r="F9" s="309">
        <f>[56]A_Price!AE$27*100</f>
        <v>4.6035235458491197</v>
      </c>
      <c r="G9" s="309">
        <f>[56]A_Price!AF$27*100</f>
        <v>3.9634567820842515</v>
      </c>
    </row>
    <row r="10" spans="2:13" x14ac:dyDescent="0.3">
      <c r="B10" s="3" t="s">
        <v>118</v>
      </c>
      <c r="C10" s="402" t="s">
        <v>21</v>
      </c>
      <c r="D10" s="309">
        <f>[56]A_Price!$AD$30*100</f>
        <v>128.65639304484731</v>
      </c>
      <c r="E10" s="309">
        <f>[56]A_Price!AD$31*100</f>
        <v>9.1001666508670134</v>
      </c>
      <c r="F10" s="309">
        <f>[56]A_Price!AE$31*100</f>
        <v>0.39033551085225771</v>
      </c>
      <c r="G10" s="309">
        <f>[56]A_Price!AF$31*100</f>
        <v>4.8543521193078032</v>
      </c>
      <c r="I10" s="324"/>
    </row>
    <row r="11" spans="2:13" x14ac:dyDescent="0.3">
      <c r="B11" s="3" t="s">
        <v>119</v>
      </c>
      <c r="C11" s="402" t="s">
        <v>21</v>
      </c>
      <c r="D11" s="309">
        <f>[56]A_Price!$AD$32*100</f>
        <v>126.11102141949881</v>
      </c>
      <c r="E11" s="309">
        <f>[56]A_Price!AD$33*100</f>
        <v>4.4624824677260699</v>
      </c>
      <c r="F11" s="309">
        <f>[56]A_Price!AE$33*100</f>
        <v>-2.0034508537228768</v>
      </c>
      <c r="G11" s="309">
        <f>[56]A_Price!AF$33*100</f>
        <v>3.8126492983824312</v>
      </c>
    </row>
    <row r="12" spans="2:13" ht="17.25" thickBot="1" x14ac:dyDescent="0.35">
      <c r="B12" s="381" t="s">
        <v>120</v>
      </c>
      <c r="C12" s="403" t="s">
        <v>21</v>
      </c>
      <c r="D12" s="429">
        <f>[56]A_Price!$AD$38*100</f>
        <v>134.91479123380108</v>
      </c>
      <c r="E12" s="429">
        <f>[56]A_Price!AD$39*100</f>
        <v>4.2009103587517638</v>
      </c>
      <c r="F12" s="429">
        <f>[56]A_Price!AE$39*100</f>
        <v>-3.4415853573454558</v>
      </c>
      <c r="G12" s="429">
        <f>[56]A_Price!AF$39*100</f>
        <v>4.4054415824440252</v>
      </c>
    </row>
    <row r="13" spans="2:13" x14ac:dyDescent="0.3">
      <c r="B13" s="617" t="s">
        <v>0</v>
      </c>
      <c r="C13" s="617"/>
      <c r="D13" s="617"/>
      <c r="E13" s="617"/>
      <c r="F13" s="617"/>
      <c r="G13" s="617"/>
    </row>
    <row r="14" spans="2:13" x14ac:dyDescent="0.3">
      <c r="B14" s="3" t="s">
        <v>509</v>
      </c>
    </row>
  </sheetData>
  <mergeCells count="1">
    <mergeCell ref="B13:G13"/>
  </mergeCells>
  <pageMargins left="0.7" right="0.7" top="0.75" bottom="0.75" header="0.3" footer="0.3"/>
  <headerFooter>
    <oddFooter>&amp;L_x000D_&amp;1#&amp;"Calibri"&amp;10&amp;K000000 Interné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10"/>
  <dimension ref="A1:M18"/>
  <sheetViews>
    <sheetView showGridLines="0" topLeftCell="A4" zoomScaleNormal="100" workbookViewId="0">
      <selection activeCell="B13" sqref="B13:G13"/>
    </sheetView>
  </sheetViews>
  <sheetFormatPr defaultRowHeight="16.5" x14ac:dyDescent="0.3"/>
  <cols>
    <col min="2" max="2" width="28.85546875" bestFit="1" customWidth="1"/>
    <col min="4" max="4" width="10.42578125" customWidth="1"/>
    <col min="5" max="5" width="11.140625" customWidth="1"/>
    <col min="6" max="6" width="11.42578125" customWidth="1"/>
    <col min="7" max="7" width="11" customWidth="1"/>
  </cols>
  <sheetData>
    <row r="1" spans="1:13" x14ac:dyDescent="0.3">
      <c r="A1" s="319"/>
    </row>
    <row r="3" spans="1:13" ht="17.25" thickBot="1" x14ac:dyDescent="0.35">
      <c r="B3" s="303" t="s">
        <v>128</v>
      </c>
      <c r="C3" s="303"/>
      <c r="D3" s="303"/>
      <c r="E3" s="303"/>
      <c r="F3" s="303"/>
      <c r="G3" s="303"/>
    </row>
    <row r="4" spans="1:13" s="304" customFormat="1" x14ac:dyDescent="0.3">
      <c r="B4" s="328"/>
      <c r="C4" s="328" t="s">
        <v>4</v>
      </c>
      <c r="D4" s="329">
        <v>2023</v>
      </c>
      <c r="E4" s="329">
        <v>2023</v>
      </c>
      <c r="F4" s="329">
        <v>2024</v>
      </c>
      <c r="G4" s="329">
        <v>2025</v>
      </c>
      <c r="H4"/>
      <c r="I4"/>
      <c r="J4"/>
      <c r="K4"/>
      <c r="L4"/>
      <c r="M4"/>
    </row>
    <row r="5" spans="1:13" ht="17.25" thickBot="1" x14ac:dyDescent="0.35">
      <c r="B5" s="330"/>
      <c r="C5" s="331"/>
      <c r="D5" s="337" t="s">
        <v>87</v>
      </c>
      <c r="E5" s="337" t="s">
        <v>104</v>
      </c>
      <c r="F5" s="337" t="s">
        <v>104</v>
      </c>
      <c r="G5" s="337" t="s">
        <v>104</v>
      </c>
    </row>
    <row r="6" spans="1:13" x14ac:dyDescent="0.3">
      <c r="B6" s="3" t="s">
        <v>122</v>
      </c>
      <c r="C6" s="402" t="s">
        <v>21</v>
      </c>
      <c r="D6" s="430">
        <f>'[55]Trh práce'!$R$10</f>
        <v>2434.0580000000004</v>
      </c>
      <c r="E6" s="309">
        <f>'[55]Trh práce'!R$11</f>
        <v>0.27854028575819978</v>
      </c>
      <c r="F6" s="309">
        <f>'[55]Trh práce'!S$11</f>
        <v>-0.10283914223184754</v>
      </c>
      <c r="G6" s="309">
        <f>'[55]Trh práce'!T$11</f>
        <v>0.41603349228873654</v>
      </c>
      <c r="H6" s="3"/>
      <c r="I6" s="309"/>
    </row>
    <row r="7" spans="1:13" x14ac:dyDescent="0.3">
      <c r="B7" s="3" t="s">
        <v>510</v>
      </c>
      <c r="C7" s="402" t="s">
        <v>21</v>
      </c>
      <c r="D7" s="430">
        <v>3946.1819999999998</v>
      </c>
      <c r="E7" s="333">
        <v>0.9742310089690509</v>
      </c>
      <c r="F7" s="333">
        <v>-0.76233265204388445</v>
      </c>
      <c r="G7" s="333">
        <v>0.15556330457513479</v>
      </c>
    </row>
    <row r="8" spans="1:13" x14ac:dyDescent="0.3">
      <c r="B8" s="3" t="s">
        <v>511</v>
      </c>
      <c r="C8" s="402" t="s">
        <v>21</v>
      </c>
      <c r="D8" s="430">
        <f>'[55]Trh práce'!$R$43</f>
        <v>5.8407987633573457</v>
      </c>
      <c r="E8" s="333">
        <f>'[55]Trh práce'!R$43</f>
        <v>5.8407987633573457</v>
      </c>
      <c r="F8" s="333">
        <f>'[55]Trh práce'!S$43</f>
        <v>5.3703423443079039</v>
      </c>
      <c r="G8" s="333">
        <f>'[55]Trh práce'!T$43</f>
        <v>5.2576510825392049</v>
      </c>
    </row>
    <row r="9" spans="1:13" x14ac:dyDescent="0.3">
      <c r="B9" s="3" t="s">
        <v>123</v>
      </c>
      <c r="C9" s="402" t="s">
        <v>21</v>
      </c>
      <c r="D9" s="430">
        <f>[56]A_Gdp!$AD$75/[56]A_Lab!$AD$28*1000</f>
        <v>45022.226447954672</v>
      </c>
      <c r="E9" s="333">
        <f>([56]A_Gdp!AD$75/[56]A_Lab!AD$28)/([56]A_Gdp!AC$75/[56]A_Lab!AC$28)*100-100</f>
        <v>1.4813173377597622</v>
      </c>
      <c r="F9" s="333">
        <f>([56]A_Gdp!AE$75/[56]A_Lab!AE$28)/([56]A_Gdp!AD$75/[56]A_Lab!AD$28)*100-100</f>
        <v>2.4987497320463063</v>
      </c>
      <c r="G9" s="333">
        <f>([56]A_Gdp!AF$75/[56]A_Lab!AF$28)/([56]A_Gdp!AE$75/[56]A_Lab!AE$28)*100-100</f>
        <v>1.7526491502981543</v>
      </c>
    </row>
    <row r="10" spans="1:13" x14ac:dyDescent="0.3">
      <c r="B10" s="3" t="s">
        <v>124</v>
      </c>
      <c r="C10" s="402" t="s">
        <v>21</v>
      </c>
      <c r="D10" s="430">
        <f>'Tab 1a'!D6/'Tab 1c'!D7</f>
        <v>23.81912770368929</v>
      </c>
      <c r="E10" s="333">
        <f>((1+'Tab 1a'!E6/100)/(1+'Tab 1c'!E7/100)-1)*100</f>
        <v>0.61622055049577185</v>
      </c>
      <c r="F10" s="333">
        <f>((1+'Tab 1a'!F6/100)/(1+'Tab 1c'!F7/100)-1)*100</f>
        <v>3.086019566948206</v>
      </c>
      <c r="G10" s="333">
        <f>((1+'Tab 1a'!G6/100)/(1+'Tab 1c'!G7/100)-1)*100</f>
        <v>2.0650131410067329</v>
      </c>
    </row>
    <row r="11" spans="1:13" x14ac:dyDescent="0.3">
      <c r="B11" s="3" t="s">
        <v>125</v>
      </c>
      <c r="C11" s="402" t="s">
        <v>126</v>
      </c>
      <c r="D11" s="430">
        <f>[56]A_Gdp!$AD$144</f>
        <v>51354.394999999997</v>
      </c>
      <c r="E11" s="430">
        <f>[56]A_Gdp!AD$145*100</f>
        <v>10.499832639894159</v>
      </c>
      <c r="F11" s="430">
        <f>[56]A_Gdp!AE$145*100</f>
        <v>6.5859219676818848</v>
      </c>
      <c r="G11" s="430">
        <f>[56]A_Gdp!AF$145*100</f>
        <v>6.0451884610579931</v>
      </c>
    </row>
    <row r="12" spans="1:13" ht="17.25" thickBot="1" x14ac:dyDescent="0.35">
      <c r="B12" s="381" t="s">
        <v>127</v>
      </c>
      <c r="C12" s="403" t="s">
        <v>21</v>
      </c>
      <c r="D12" s="431">
        <f>[56]A_Gdp!$AD$144/[56]A_Lab!$AD$28*1000</f>
        <v>24598.103306066179</v>
      </c>
      <c r="E12" s="431">
        <f>([56]A_Gdp!AD$144/[56]A_Lab!AD$28)/([56]A_Gdp!AC$144/[56]A_Lab!AC$28)*100-100</f>
        <v>10.374604951349895</v>
      </c>
      <c r="F12" s="431">
        <f>([56]A_Gdp!AE$144/[56]A_Lab!AE$28)/([56]A_Gdp!AD$144/[56]A_Lab!AD$28)*100-100</f>
        <v>6.7928301842239591</v>
      </c>
      <c r="G12" s="431">
        <f>([56]A_Gdp!AF$144/[56]A_Lab!AF$28)/([56]A_Gdp!AE$144/[56]A_Lab!AE$28)*100-100</f>
        <v>5.5564362965649963</v>
      </c>
    </row>
    <row r="13" spans="1:13" x14ac:dyDescent="0.3">
      <c r="B13" s="620"/>
      <c r="C13" s="620"/>
      <c r="D13" s="620"/>
      <c r="E13" s="620"/>
      <c r="F13" s="617" t="s">
        <v>0</v>
      </c>
      <c r="G13" s="617"/>
    </row>
    <row r="14" spans="1:13" x14ac:dyDescent="0.3">
      <c r="B14" s="620" t="s">
        <v>518</v>
      </c>
      <c r="C14" s="620"/>
      <c r="D14" s="620"/>
      <c r="E14" s="620"/>
      <c r="F14" s="3"/>
      <c r="G14" s="3"/>
    </row>
    <row r="15" spans="1:13" x14ac:dyDescent="0.3">
      <c r="B15" s="620" t="s">
        <v>512</v>
      </c>
      <c r="C15" s="620"/>
      <c r="D15" s="620"/>
      <c r="E15" s="620"/>
      <c r="F15" s="3"/>
      <c r="G15" s="3"/>
    </row>
    <row r="16" spans="1:13" x14ac:dyDescent="0.3">
      <c r="B16" s="620" t="s">
        <v>513</v>
      </c>
      <c r="C16" s="620"/>
      <c r="D16" s="620"/>
      <c r="E16" s="620"/>
      <c r="F16" s="3"/>
      <c r="G16" s="3"/>
    </row>
    <row r="17" spans="2:7" x14ac:dyDescent="0.3">
      <c r="B17" s="620" t="s">
        <v>514</v>
      </c>
      <c r="C17" s="620"/>
      <c r="D17" s="620"/>
      <c r="E17" s="620"/>
      <c r="F17" s="3"/>
      <c r="G17" s="3"/>
    </row>
    <row r="18" spans="2:7" x14ac:dyDescent="0.3">
      <c r="B18" s="620" t="s">
        <v>515</v>
      </c>
      <c r="C18" s="620"/>
      <c r="D18" s="620"/>
      <c r="E18" s="620"/>
    </row>
  </sheetData>
  <mergeCells count="7">
    <mergeCell ref="B18:E18"/>
    <mergeCell ref="B15:E15"/>
    <mergeCell ref="B16:E16"/>
    <mergeCell ref="B17:E17"/>
    <mergeCell ref="F13:G13"/>
    <mergeCell ref="B13:E13"/>
    <mergeCell ref="B14:E14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>
    <tabColor rgb="FFFF0000"/>
  </sheetPr>
  <dimension ref="A1:U79"/>
  <sheetViews>
    <sheetView topLeftCell="L1" zoomScaleNormal="100" workbookViewId="0">
      <selection activeCell="L14" sqref="L14"/>
    </sheetView>
  </sheetViews>
  <sheetFormatPr defaultRowHeight="16.5" x14ac:dyDescent="0.3"/>
  <cols>
    <col min="1" max="1" width="64.7109375" bestFit="1" customWidth="1"/>
    <col min="4" max="4" width="7.140625" bestFit="1" customWidth="1"/>
    <col min="5" max="5" width="13.5703125" style="3" customWidth="1"/>
    <col min="6" max="6" width="4.140625" style="3" bestFit="1" customWidth="1"/>
    <col min="7" max="7" width="3.140625" customWidth="1"/>
    <col min="8" max="8" width="25.140625" customWidth="1"/>
    <col min="10" max="10" width="7.28515625" bestFit="1" customWidth="1"/>
    <col min="11" max="11" width="3.140625" customWidth="1"/>
    <col min="12" max="12" width="43.7109375" customWidth="1"/>
    <col min="13" max="13" width="10.140625" bestFit="1" customWidth="1"/>
    <col min="14" max="15" width="9.140625" style="3"/>
    <col min="16" max="16" width="44.85546875" style="3" customWidth="1"/>
    <col min="17" max="18" width="9.140625" style="3"/>
    <col min="19" max="19" width="45" style="3" customWidth="1"/>
  </cols>
  <sheetData>
    <row r="1" spans="1:20" x14ac:dyDescent="0.3">
      <c r="A1" s="228" t="s">
        <v>316</v>
      </c>
      <c r="B1" s="578" t="s">
        <v>29</v>
      </c>
      <c r="C1" s="580" t="s">
        <v>3</v>
      </c>
      <c r="H1" s="582" t="s">
        <v>317</v>
      </c>
      <c r="I1" s="583"/>
      <c r="J1" s="584"/>
    </row>
    <row r="2" spans="1:20" ht="17.25" thickBot="1" x14ac:dyDescent="0.35">
      <c r="A2" s="229" t="s">
        <v>318</v>
      </c>
      <c r="B2" s="579"/>
      <c r="C2" s="581"/>
      <c r="H2" s="572" t="s">
        <v>319</v>
      </c>
      <c r="I2" s="573"/>
      <c r="J2" s="230">
        <v>-2000394</v>
      </c>
      <c r="L2" s="231" t="s">
        <v>320</v>
      </c>
      <c r="M2" s="232">
        <f>J2/1000</f>
        <v>-2000.394</v>
      </c>
    </row>
    <row r="3" spans="1:20" ht="17.25" thickBot="1" x14ac:dyDescent="0.35">
      <c r="A3" s="233" t="s">
        <v>321</v>
      </c>
      <c r="B3" s="234">
        <v>-2000</v>
      </c>
      <c r="C3" s="235">
        <v>-2.64</v>
      </c>
      <c r="H3" s="585" t="s">
        <v>322</v>
      </c>
      <c r="I3" s="586"/>
      <c r="J3" s="236">
        <v>-1150005</v>
      </c>
      <c r="L3" s="231" t="s">
        <v>323</v>
      </c>
      <c r="M3" s="232">
        <f>M4+M17</f>
        <v>-198.86999999999998</v>
      </c>
      <c r="N3" s="237">
        <f>N34-M2</f>
        <v>-198.7679999999998</v>
      </c>
      <c r="O3" s="238">
        <f>N3-M3</f>
        <v>0.1020000000001744</v>
      </c>
      <c r="P3" s="126" t="str">
        <f>L2</f>
        <v>Schválený rozpočet VS schodok (ESA95)</v>
      </c>
      <c r="Q3" s="239">
        <f>M2</f>
        <v>-2000.394</v>
      </c>
      <c r="S3" s="126" t="str">
        <f>P3</f>
        <v>Schválený rozpočet VS schodok (ESA95)</v>
      </c>
      <c r="T3" s="239">
        <f>Q3</f>
        <v>-2000.394</v>
      </c>
    </row>
    <row r="4" spans="1:20" x14ac:dyDescent="0.3">
      <c r="A4" s="240" t="s">
        <v>324</v>
      </c>
      <c r="B4" s="241">
        <v>639</v>
      </c>
      <c r="C4" s="242">
        <v>0.85</v>
      </c>
      <c r="H4" s="568" t="s">
        <v>325</v>
      </c>
      <c r="I4" s="569"/>
      <c r="J4" s="243">
        <v>787237</v>
      </c>
      <c r="M4" s="244">
        <f>M5+M7+M16</f>
        <v>-43.900000000000006</v>
      </c>
      <c r="N4" s="245">
        <f>B5+B16+B20+B25-M4</f>
        <v>-9.9999999999994316E-2</v>
      </c>
      <c r="O4" s="246" t="s">
        <v>326</v>
      </c>
      <c r="P4" s="126" t="str">
        <f>L3</f>
        <v>Zmeny oproti schválenému rozpočtu</v>
      </c>
      <c r="Q4" s="239">
        <f>Q5+Q6+Q15+Q16+Q17+Q18+Q19+Q20+Q25</f>
        <v>-198.86999999999995</v>
      </c>
      <c r="S4" s="126" t="str">
        <f t="shared" ref="S4:S31" si="0">P4</f>
        <v>Zmeny oproti schválenému rozpočtu</v>
      </c>
      <c r="T4" s="239">
        <f t="shared" ref="T4:T31" si="1">Q4</f>
        <v>-198.86999999999995</v>
      </c>
    </row>
    <row r="5" spans="1:20" x14ac:dyDescent="0.3">
      <c r="A5" s="247" t="s">
        <v>327</v>
      </c>
      <c r="B5" s="248">
        <v>705</v>
      </c>
      <c r="C5" s="242">
        <v>0.94</v>
      </c>
      <c r="E5" s="3" t="str">
        <f>A5</f>
        <v>Daňové a odvodové príjmy verejnej správy</v>
      </c>
      <c r="F5" s="3">
        <f>B5</f>
        <v>705</v>
      </c>
      <c r="H5" s="587" t="s">
        <v>328</v>
      </c>
      <c r="I5" s="588"/>
      <c r="J5" s="249">
        <v>362768</v>
      </c>
      <c r="L5" s="250" t="s">
        <v>327</v>
      </c>
      <c r="M5" s="251">
        <f>B5</f>
        <v>705</v>
      </c>
      <c r="P5" s="250" t="str">
        <f>L5</f>
        <v>Daňové a odvodové príjmy verejnej správy</v>
      </c>
      <c r="Q5" s="252">
        <f>M5+M6</f>
        <v>440</v>
      </c>
      <c r="S5" s="250" t="str">
        <f t="shared" si="0"/>
        <v>Daňové a odvodové príjmy verejnej správy</v>
      </c>
      <c r="T5" s="252">
        <f t="shared" si="1"/>
        <v>440</v>
      </c>
    </row>
    <row r="6" spans="1:20" x14ac:dyDescent="0.3">
      <c r="A6" s="253" t="s">
        <v>329</v>
      </c>
      <c r="B6" s="301">
        <v>587</v>
      </c>
      <c r="C6" s="255">
        <v>0.78</v>
      </c>
      <c r="E6" s="256" t="s">
        <v>330</v>
      </c>
      <c r="F6" s="3">
        <v>-263</v>
      </c>
      <c r="H6" s="568" t="s">
        <v>331</v>
      </c>
      <c r="I6" s="569"/>
      <c r="J6" s="243">
        <v>621044</v>
      </c>
      <c r="L6" s="256" t="s">
        <v>332</v>
      </c>
      <c r="M6" s="257">
        <f>B33</f>
        <v>-265</v>
      </c>
      <c r="P6" s="126" t="str">
        <f t="shared" ref="P6:P15" si="2">L7</f>
        <v>Vybrané nedaňové príjmy</v>
      </c>
      <c r="Q6" s="239">
        <f t="shared" ref="Q6:Q15" si="3">M7</f>
        <v>-667.91800000000001</v>
      </c>
      <c r="S6" s="126" t="str">
        <f t="shared" si="0"/>
        <v>Vybrané nedaňové príjmy</v>
      </c>
      <c r="T6" s="239">
        <f t="shared" si="1"/>
        <v>-667.91800000000001</v>
      </c>
    </row>
    <row r="7" spans="1:20" x14ac:dyDescent="0.3">
      <c r="A7" s="253" t="s">
        <v>333</v>
      </c>
      <c r="B7" s="254">
        <v>210</v>
      </c>
      <c r="C7" s="255">
        <v>0.28000000000000003</v>
      </c>
      <c r="E7" s="3" t="s">
        <v>334</v>
      </c>
      <c r="H7" s="568" t="s">
        <v>335</v>
      </c>
      <c r="I7" s="569"/>
      <c r="J7" s="243">
        <v>-263614</v>
      </c>
      <c r="L7" s="126" t="s">
        <v>336</v>
      </c>
      <c r="M7" s="258">
        <f>M8+M12+M14+M13+M15</f>
        <v>-667.91800000000001</v>
      </c>
      <c r="P7" s="256" t="str">
        <f t="shared" si="2"/>
        <v>Výpadok príjmov z dividend</v>
      </c>
      <c r="Q7" s="4">
        <f t="shared" si="3"/>
        <v>-570.91800000000001</v>
      </c>
      <c r="S7" s="256" t="str">
        <f t="shared" si="0"/>
        <v>Výpadok príjmov z dividend</v>
      </c>
      <c r="T7" s="4">
        <f t="shared" si="1"/>
        <v>-570.91800000000001</v>
      </c>
    </row>
    <row r="8" spans="1:20" x14ac:dyDescent="0.3">
      <c r="A8" s="253" t="s">
        <v>337</v>
      </c>
      <c r="B8" s="254">
        <v>-58</v>
      </c>
      <c r="C8" s="255">
        <v>-0.08</v>
      </c>
      <c r="E8" s="256" t="s">
        <v>338</v>
      </c>
      <c r="F8" s="259">
        <v>-570.91800000000001</v>
      </c>
      <c r="H8" s="568" t="s">
        <v>339</v>
      </c>
      <c r="I8" s="569"/>
      <c r="J8" s="243">
        <v>-557737</v>
      </c>
      <c r="L8" s="256" t="s">
        <v>340</v>
      </c>
      <c r="M8" s="260">
        <v>-570.91800000000001</v>
      </c>
      <c r="P8" s="136" t="str">
        <f t="shared" si="2"/>
        <v xml:space="preserve"> - SPP</v>
      </c>
      <c r="Q8" s="4">
        <f t="shared" si="3"/>
        <v>-467.72500000000002</v>
      </c>
      <c r="S8" s="136" t="str">
        <f t="shared" si="0"/>
        <v xml:space="preserve"> - SPP</v>
      </c>
      <c r="T8" s="4">
        <f t="shared" si="1"/>
        <v>-467.72500000000002</v>
      </c>
    </row>
    <row r="9" spans="1:20" x14ac:dyDescent="0.3">
      <c r="A9" s="253" t="s">
        <v>341</v>
      </c>
      <c r="B9" s="254">
        <v>-34</v>
      </c>
      <c r="C9" s="255">
        <v>-0.05</v>
      </c>
      <c r="E9" s="136" t="s">
        <v>342</v>
      </c>
      <c r="F9" s="259">
        <v>-365.32499999999999</v>
      </c>
      <c r="H9" s="568" t="s">
        <v>343</v>
      </c>
      <c r="I9" s="569"/>
      <c r="J9" s="243">
        <v>445059</v>
      </c>
      <c r="L9" s="136" t="s">
        <v>342</v>
      </c>
      <c r="M9" s="259">
        <f>-365.325-102.4</f>
        <v>-467.72500000000002</v>
      </c>
      <c r="P9" s="136" t="str">
        <f t="shared" si="2"/>
        <v xml:space="preserve"> - SEPS</v>
      </c>
      <c r="Q9" s="4">
        <f t="shared" si="3"/>
        <v>-78.177000000000007</v>
      </c>
      <c r="S9" s="136" t="str">
        <f t="shared" si="0"/>
        <v xml:space="preserve"> - SEPS</v>
      </c>
      <c r="T9" s="4">
        <f t="shared" si="1"/>
        <v>-78.177000000000007</v>
      </c>
    </row>
    <row r="10" spans="1:20" x14ac:dyDescent="0.3">
      <c r="A10" s="247" t="s">
        <v>344</v>
      </c>
      <c r="B10" s="248">
        <v>23</v>
      </c>
      <c r="C10" s="242">
        <v>0.03</v>
      </c>
      <c r="E10" s="136" t="s">
        <v>345</v>
      </c>
      <c r="F10" s="259">
        <v>-78.177000000000007</v>
      </c>
      <c r="H10" s="568" t="s">
        <v>346</v>
      </c>
      <c r="I10" s="569"/>
      <c r="J10" s="243">
        <f>SUM(J11:J17)</f>
        <v>-138585</v>
      </c>
      <c r="L10" s="136" t="s">
        <v>345</v>
      </c>
      <c r="M10" s="259">
        <v>-78.177000000000007</v>
      </c>
      <c r="P10" s="136" t="str">
        <f t="shared" si="2"/>
        <v xml:space="preserve"> - ostatné</v>
      </c>
      <c r="Q10" s="4">
        <f t="shared" si="3"/>
        <v>-25.015999999999991</v>
      </c>
      <c r="S10" s="136" t="str">
        <f t="shared" si="0"/>
        <v xml:space="preserve"> - ostatné</v>
      </c>
      <c r="T10" s="4">
        <f t="shared" si="1"/>
        <v>-25.015999999999991</v>
      </c>
    </row>
    <row r="11" spans="1:20" x14ac:dyDescent="0.3">
      <c r="A11" s="261" t="s">
        <v>347</v>
      </c>
      <c r="B11" s="262">
        <v>683</v>
      </c>
      <c r="C11" s="263">
        <v>0.91</v>
      </c>
      <c r="E11" s="136" t="s">
        <v>348</v>
      </c>
      <c r="F11" s="259">
        <v>-127.416</v>
      </c>
      <c r="H11" s="576" t="s">
        <v>349</v>
      </c>
      <c r="I11" s="577"/>
      <c r="J11" s="264">
        <v>464</v>
      </c>
      <c r="L11" s="136" t="s">
        <v>1</v>
      </c>
      <c r="M11" s="259">
        <f>-127.416+102.4</f>
        <v>-25.015999999999991</v>
      </c>
      <c r="P11" s="256" t="str">
        <f t="shared" si="2"/>
        <v>Výpadok z predaja emisných kvót</v>
      </c>
      <c r="Q11" s="4">
        <f t="shared" si="3"/>
        <v>-61</v>
      </c>
      <c r="S11" s="256" t="str">
        <f t="shared" si="0"/>
        <v>Výpadok z predaja emisných kvót</v>
      </c>
      <c r="T11" s="4">
        <f t="shared" si="1"/>
        <v>-61</v>
      </c>
    </row>
    <row r="12" spans="1:20" x14ac:dyDescent="0.3">
      <c r="A12" s="253" t="s">
        <v>350</v>
      </c>
      <c r="B12" s="265">
        <v>308</v>
      </c>
      <c r="C12" s="255">
        <v>0.41</v>
      </c>
      <c r="E12" s="256" t="s">
        <v>351</v>
      </c>
      <c r="H12" s="576" t="s">
        <v>352</v>
      </c>
      <c r="I12" s="577"/>
      <c r="J12" s="264">
        <v>21425</v>
      </c>
      <c r="L12" s="256" t="s">
        <v>351</v>
      </c>
      <c r="M12" s="266">
        <f>B24</f>
        <v>-61</v>
      </c>
      <c r="P12" s="256" t="str">
        <f t="shared" si="2"/>
        <v>Výpadok z predaja digitálnej dividendy</v>
      </c>
      <c r="Q12" s="4">
        <f t="shared" si="3"/>
        <v>-87</v>
      </c>
      <c r="S12" s="256" t="str">
        <f t="shared" si="0"/>
        <v>Výpadok z predaja digitálnej dividendy</v>
      </c>
      <c r="T12" s="4">
        <f t="shared" si="1"/>
        <v>-87</v>
      </c>
    </row>
    <row r="13" spans="1:20" x14ac:dyDescent="0.3">
      <c r="A13" s="253" t="s">
        <v>353</v>
      </c>
      <c r="B13" s="265">
        <v>243</v>
      </c>
      <c r="C13" s="255">
        <v>0.32</v>
      </c>
      <c r="H13" s="576" t="s">
        <v>354</v>
      </c>
      <c r="I13" s="577"/>
      <c r="J13" s="264">
        <v>-126839</v>
      </c>
      <c r="L13" s="256" t="s">
        <v>355</v>
      </c>
      <c r="M13" s="266">
        <f>B22</f>
        <v>-87</v>
      </c>
      <c r="P13" s="256" t="str">
        <f t="shared" si="2"/>
        <v>Pokuta PMÚ - dopr. kartel</v>
      </c>
      <c r="Q13" s="4">
        <f t="shared" si="3"/>
        <v>45</v>
      </c>
      <c r="S13" s="256" t="str">
        <f t="shared" si="0"/>
        <v>Pokuta PMÚ - dopr. kartel</v>
      </c>
      <c r="T13" s="4">
        <f t="shared" si="1"/>
        <v>45</v>
      </c>
    </row>
    <row r="14" spans="1:20" x14ac:dyDescent="0.3">
      <c r="A14" s="253" t="s">
        <v>356</v>
      </c>
      <c r="B14" s="265">
        <v>81</v>
      </c>
      <c r="C14" s="255">
        <v>0.11</v>
      </c>
      <c r="H14" s="576" t="s">
        <v>357</v>
      </c>
      <c r="I14" s="577"/>
      <c r="J14" s="264">
        <v>1706</v>
      </c>
      <c r="L14" s="256" t="s">
        <v>358</v>
      </c>
      <c r="M14" s="266">
        <f>B18</f>
        <v>45</v>
      </c>
      <c r="P14" s="256" t="str">
        <f t="shared" si="2"/>
        <v>Ostatné</v>
      </c>
      <c r="Q14" s="4">
        <f t="shared" si="3"/>
        <v>6</v>
      </c>
      <c r="S14" s="256" t="str">
        <f t="shared" si="0"/>
        <v>Ostatné</v>
      </c>
      <c r="T14" s="4">
        <f t="shared" si="1"/>
        <v>6</v>
      </c>
    </row>
    <row r="15" spans="1:20" x14ac:dyDescent="0.3">
      <c r="A15" s="253" t="s">
        <v>359</v>
      </c>
      <c r="B15" s="265">
        <v>51</v>
      </c>
      <c r="C15" s="255">
        <v>7.0000000000000007E-2</v>
      </c>
      <c r="H15" s="576" t="s">
        <v>360</v>
      </c>
      <c r="I15" s="577"/>
      <c r="J15" s="264">
        <f>163880-250000</f>
        <v>-86120</v>
      </c>
      <c r="L15" s="256" t="s">
        <v>361</v>
      </c>
      <c r="M15" s="266">
        <f>B17+B23+B19+B26</f>
        <v>6</v>
      </c>
      <c r="P15" s="126" t="str">
        <f t="shared" si="2"/>
        <v>Korekcie k EÚ fondom (zníženie EU príjmov)</v>
      </c>
      <c r="Q15" s="239">
        <f t="shared" si="3"/>
        <v>-80.981999999999999</v>
      </c>
      <c r="S15" s="126" t="str">
        <f t="shared" si="0"/>
        <v>Korekcie k EÚ fondom (zníženie EU príjmov)</v>
      </c>
      <c r="T15" s="239">
        <f t="shared" si="1"/>
        <v>-80.981999999999999</v>
      </c>
    </row>
    <row r="16" spans="1:20" x14ac:dyDescent="0.3">
      <c r="A16" s="261" t="s">
        <v>362</v>
      </c>
      <c r="B16" s="267">
        <v>126</v>
      </c>
      <c r="C16" s="263">
        <v>0.17</v>
      </c>
      <c r="H16" s="576" t="s">
        <v>363</v>
      </c>
      <c r="I16" s="577"/>
      <c r="J16" s="264">
        <f>-63400+86120</f>
        <v>22720</v>
      </c>
      <c r="L16" s="126" t="s">
        <v>364</v>
      </c>
      <c r="M16" s="268">
        <f>J40/1000</f>
        <v>-80.981999999999999</v>
      </c>
      <c r="N16" s="258"/>
      <c r="P16" s="126" t="str">
        <f t="shared" ref="P16:Q18" si="4">L18</f>
        <v xml:space="preserve">Úspora výdavkov na spolufinancovanie a do rozpočtu EÚ </v>
      </c>
      <c r="Q16" s="239">
        <f t="shared" si="4"/>
        <v>234</v>
      </c>
      <c r="S16" s="126" t="str">
        <f t="shared" si="0"/>
        <v xml:space="preserve">Úspora výdavkov na spolufinancovanie a do rozpočtu EÚ </v>
      </c>
      <c r="T16" s="239">
        <f t="shared" si="1"/>
        <v>234</v>
      </c>
    </row>
    <row r="17" spans="1:21" x14ac:dyDescent="0.3">
      <c r="A17" s="253" t="s">
        <v>300</v>
      </c>
      <c r="B17" s="254">
        <v>60</v>
      </c>
      <c r="C17" s="255">
        <v>0.08</v>
      </c>
      <c r="E17" s="3" t="s">
        <v>365</v>
      </c>
      <c r="F17" s="3">
        <f>B17</f>
        <v>60</v>
      </c>
      <c r="H17" s="576" t="s">
        <v>366</v>
      </c>
      <c r="I17" s="577"/>
      <c r="J17" s="264">
        <v>28059</v>
      </c>
      <c r="M17" s="244">
        <f>M18+M19+M20+M21+M22+N24+M29+M23</f>
        <v>-154.96999999999997</v>
      </c>
      <c r="N17" s="269">
        <f>B29+B39+B44+B53+B11+B34+B35+B36+B37-M17</f>
        <v>-3.0000000000029559E-2</v>
      </c>
      <c r="O17" s="246" t="s">
        <v>326</v>
      </c>
      <c r="P17" s="126" t="str">
        <f t="shared" si="4"/>
        <v>Dlh zdravotníckych zariadení</v>
      </c>
      <c r="Q17" s="239">
        <f t="shared" si="4"/>
        <v>-60</v>
      </c>
      <c r="S17" s="126" t="str">
        <f t="shared" si="0"/>
        <v>Dlh zdravotníckych zariadení</v>
      </c>
      <c r="T17" s="239">
        <f t="shared" si="1"/>
        <v>-60</v>
      </c>
    </row>
    <row r="18" spans="1:21" x14ac:dyDescent="0.3">
      <c r="A18" s="253" t="s">
        <v>367</v>
      </c>
      <c r="B18" s="270">
        <v>45</v>
      </c>
      <c r="C18" s="255">
        <v>0.06</v>
      </c>
      <c r="E18" s="3" t="s">
        <v>358</v>
      </c>
      <c r="F18" s="3">
        <f>B18</f>
        <v>45</v>
      </c>
      <c r="H18" s="568" t="s">
        <v>368</v>
      </c>
      <c r="I18" s="569"/>
      <c r="J18" s="243">
        <v>20382</v>
      </c>
      <c r="L18" s="271" t="s">
        <v>369</v>
      </c>
      <c r="M18" s="272">
        <f>SUM(B34:B35)</f>
        <v>234</v>
      </c>
      <c r="P18" s="126" t="str">
        <f t="shared" si="4"/>
        <v>Šetrenie z dlhovej brzdy (viazanie 3%)</v>
      </c>
      <c r="Q18" s="239">
        <f t="shared" si="4"/>
        <v>304.875</v>
      </c>
      <c r="S18" s="126" t="str">
        <f t="shared" si="0"/>
        <v>Šetrenie z dlhovej brzdy (viazanie 3%)</v>
      </c>
      <c r="T18" s="239">
        <f t="shared" si="1"/>
        <v>304.875</v>
      </c>
    </row>
    <row r="19" spans="1:21" x14ac:dyDescent="0.3">
      <c r="A19" s="253" t="s">
        <v>370</v>
      </c>
      <c r="B19" s="254">
        <v>21</v>
      </c>
      <c r="C19" s="255">
        <v>0.03</v>
      </c>
      <c r="H19" s="568" t="s">
        <v>371</v>
      </c>
      <c r="I19" s="569"/>
      <c r="J19" s="243">
        <v>191394</v>
      </c>
      <c r="L19" s="3" t="s">
        <v>372</v>
      </c>
      <c r="M19" s="260">
        <f>J41/1000</f>
        <v>-60</v>
      </c>
      <c r="P19" s="258" t="str">
        <f>L22</f>
        <v>Nižšie transfery štátneho rozpočtu a ostatné</v>
      </c>
      <c r="Q19" s="239">
        <f>M22+M21</f>
        <v>21.244999999999997</v>
      </c>
      <c r="S19" s="258" t="str">
        <f t="shared" si="0"/>
        <v>Nižšie transfery štátneho rozpočtu a ostatné</v>
      </c>
      <c r="T19" s="239">
        <f t="shared" si="1"/>
        <v>21.244999999999997</v>
      </c>
    </row>
    <row r="20" spans="1:21" x14ac:dyDescent="0.3">
      <c r="A20" s="261" t="s">
        <v>373</v>
      </c>
      <c r="B20" s="267">
        <v>-786</v>
      </c>
      <c r="C20" s="263">
        <v>-1.05</v>
      </c>
      <c r="H20" s="568" t="s">
        <v>374</v>
      </c>
      <c r="I20" s="569"/>
      <c r="J20" s="243">
        <f>J21+J22</f>
        <v>64083</v>
      </c>
      <c r="L20" s="3" t="s">
        <v>375</v>
      </c>
      <c r="M20" s="260">
        <f>J29/1000</f>
        <v>304.875</v>
      </c>
      <c r="P20" s="126" t="str">
        <f t="shared" ref="P20:P30" si="5">L24</f>
        <v>Hospodárenie nových subjektov VS</v>
      </c>
      <c r="Q20" s="239">
        <f>N24</f>
        <v>-99.089999999999975</v>
      </c>
      <c r="S20" s="126" t="s">
        <v>468</v>
      </c>
      <c r="T20" s="239">
        <f>Q21+Q22+Q23+Q24+Q25</f>
        <v>-390.09</v>
      </c>
      <c r="U20">
        <v>-12</v>
      </c>
    </row>
    <row r="21" spans="1:21" x14ac:dyDescent="0.3">
      <c r="A21" s="253" t="s">
        <v>376</v>
      </c>
      <c r="B21" s="270">
        <v>-571</v>
      </c>
      <c r="C21" s="255">
        <v>-0.76</v>
      </c>
      <c r="H21" s="576" t="s">
        <v>377</v>
      </c>
      <c r="I21" s="577"/>
      <c r="J21" s="264">
        <f>64083-21500</f>
        <v>42583</v>
      </c>
      <c r="L21" s="3" t="s">
        <v>378</v>
      </c>
      <c r="M21" s="260">
        <v>-6</v>
      </c>
      <c r="O21" s="136"/>
      <c r="P21" s="136" t="str">
        <f t="shared" si="5"/>
        <v>Dopravné podniky miest (BA, BB, ZA, KE)</v>
      </c>
      <c r="Q21" s="4">
        <f>N25</f>
        <v>-155</v>
      </c>
      <c r="S21" s="136"/>
      <c r="T21" s="4"/>
    </row>
    <row r="22" spans="1:21" x14ac:dyDescent="0.3">
      <c r="A22" s="253" t="s">
        <v>379</v>
      </c>
      <c r="B22" s="270">
        <v>-87</v>
      </c>
      <c r="C22" s="255">
        <v>-0.12</v>
      </c>
      <c r="E22" s="3" t="s">
        <v>380</v>
      </c>
      <c r="F22" s="3">
        <f>B22</f>
        <v>-87</v>
      </c>
      <c r="H22" s="576" t="s">
        <v>381</v>
      </c>
      <c r="I22" s="577"/>
      <c r="J22" s="264">
        <v>21500</v>
      </c>
      <c r="L22" s="3" t="s">
        <v>467</v>
      </c>
      <c r="M22" s="259">
        <f>B53+B32+(D65+D66+D67+D68+D69+D70+D71+D74+D75)/1000</f>
        <v>27.244999999999997</v>
      </c>
      <c r="P22" s="136" t="str">
        <f t="shared" si="5"/>
        <v>Železnice SR</v>
      </c>
      <c r="Q22" s="4">
        <f>N26</f>
        <v>-5.5369999999999777</v>
      </c>
      <c r="S22" s="136"/>
      <c r="T22" s="4"/>
    </row>
    <row r="23" spans="1:21" x14ac:dyDescent="0.3">
      <c r="A23" s="253" t="s">
        <v>382</v>
      </c>
      <c r="B23" s="254">
        <v>-67</v>
      </c>
      <c r="C23" s="255">
        <v>-0.09</v>
      </c>
      <c r="H23" s="568" t="s">
        <v>383</v>
      </c>
      <c r="I23" s="569"/>
      <c r="J23" s="243">
        <v>137959</v>
      </c>
      <c r="L23" s="3" t="s">
        <v>463</v>
      </c>
      <c r="M23" s="259">
        <f>B33</f>
        <v>-265</v>
      </c>
      <c r="P23" s="136" t="str">
        <f t="shared" si="5"/>
        <v>Národná diaľničná spoločnosť, a. s.</v>
      </c>
      <c r="Q23" s="4">
        <f>N27</f>
        <v>44.447000000000003</v>
      </c>
      <c r="S23" s="136"/>
      <c r="T23" s="4"/>
    </row>
    <row r="24" spans="1:21" x14ac:dyDescent="0.3">
      <c r="A24" s="253" t="s">
        <v>384</v>
      </c>
      <c r="B24" s="270">
        <v>-61</v>
      </c>
      <c r="C24" s="255">
        <v>-0.08</v>
      </c>
      <c r="E24" s="3" t="s">
        <v>385</v>
      </c>
      <c r="F24" s="3">
        <f>B24</f>
        <v>-61</v>
      </c>
      <c r="H24" s="568" t="s">
        <v>386</v>
      </c>
      <c r="I24" s="569"/>
      <c r="J24" s="243">
        <f>SUM(J25:J29)</f>
        <v>250044</v>
      </c>
      <c r="L24" s="3" t="s">
        <v>387</v>
      </c>
      <c r="M24" s="273">
        <f>M25+M26+M27+M28</f>
        <v>1.8899999999999992</v>
      </c>
      <c r="N24" s="259">
        <f>N25+N26+N27+N28</f>
        <v>-99.089999999999975</v>
      </c>
      <c r="P24" s="136" t="str">
        <f t="shared" si="5"/>
        <v>Agentúra pre núdzové zásoby ropy a ropných výrobkov</v>
      </c>
      <c r="Q24" s="4">
        <f>N28</f>
        <v>17</v>
      </c>
      <c r="S24" s="136"/>
      <c r="T24" s="4"/>
    </row>
    <row r="25" spans="1:21" x14ac:dyDescent="0.3">
      <c r="A25" s="247" t="s">
        <v>388</v>
      </c>
      <c r="B25" s="248">
        <v>-89</v>
      </c>
      <c r="C25" s="242">
        <v>-0.12</v>
      </c>
      <c r="H25" s="576" t="s">
        <v>389</v>
      </c>
      <c r="I25" s="577"/>
      <c r="J25" s="264">
        <v>-44841</v>
      </c>
      <c r="L25" s="136" t="str">
        <f>H45</f>
        <v>Dopravné podniky miest (BA, BB, ZA, KE)</v>
      </c>
      <c r="M25" s="273">
        <f>J45/1000</f>
        <v>-32.170999999999999</v>
      </c>
      <c r="N25" s="259">
        <f>B14+B42</f>
        <v>-155</v>
      </c>
      <c r="O25" s="259"/>
      <c r="P25" s="274" t="str">
        <f t="shared" si="5"/>
        <v>Zhoršené hospodárenie ostatných subjektov</v>
      </c>
      <c r="Q25" s="239">
        <f t="shared" ref="Q25:Q30" si="6">M29</f>
        <v>-291</v>
      </c>
      <c r="S25" s="274"/>
      <c r="T25" s="239"/>
    </row>
    <row r="26" spans="1:21" x14ac:dyDescent="0.3">
      <c r="A26" s="253" t="s">
        <v>390</v>
      </c>
      <c r="B26" s="254">
        <v>-8</v>
      </c>
      <c r="C26" s="255">
        <v>-0.01</v>
      </c>
      <c r="H26" s="576" t="s">
        <v>391</v>
      </c>
      <c r="I26" s="577"/>
      <c r="J26" s="264">
        <f>277092-304875</f>
        <v>-27783</v>
      </c>
      <c r="L26" s="136" t="str">
        <f>H55</f>
        <v>Železnice SR</v>
      </c>
      <c r="M26" s="273">
        <f>J55/1000</f>
        <v>-6.96</v>
      </c>
      <c r="N26" s="259">
        <f>B12+B40+D72/1000</f>
        <v>-5.5369999999999777</v>
      </c>
      <c r="P26" s="136" t="str">
        <f t="shared" si="5"/>
        <v>Územná samospráva</v>
      </c>
      <c r="Q26" s="4">
        <f t="shared" si="6"/>
        <v>-25</v>
      </c>
      <c r="S26" s="136"/>
      <c r="T26" s="4"/>
    </row>
    <row r="27" spans="1:21" x14ac:dyDescent="0.3">
      <c r="A27" s="253" t="s">
        <v>392</v>
      </c>
      <c r="B27" s="270">
        <v>-81</v>
      </c>
      <c r="C27" s="255">
        <v>-0.11</v>
      </c>
      <c r="E27" s="3" t="s">
        <v>393</v>
      </c>
      <c r="F27" s="3">
        <f>B27</f>
        <v>-81</v>
      </c>
      <c r="H27" s="576" t="s">
        <v>394</v>
      </c>
      <c r="I27" s="577"/>
      <c r="J27" s="264">
        <v>30349</v>
      </c>
      <c r="L27" s="136" t="str">
        <f>H57</f>
        <v>Národná diaľničná spoločnosť, a. s.</v>
      </c>
      <c r="M27" s="273">
        <f>J57/1000</f>
        <v>37.177</v>
      </c>
      <c r="N27" s="259">
        <f>B13+B41+D73/1000</f>
        <v>44.447000000000003</v>
      </c>
      <c r="P27" s="136" t="str">
        <f t="shared" si="5"/>
        <v>Verejné zdravotné poistenie</v>
      </c>
      <c r="Q27" s="4">
        <f t="shared" si="6"/>
        <v>-117</v>
      </c>
      <c r="S27" s="136"/>
      <c r="T27" s="4"/>
    </row>
    <row r="28" spans="1:21" x14ac:dyDescent="0.3">
      <c r="A28" s="240" t="s">
        <v>395</v>
      </c>
      <c r="B28" s="241">
        <v>-838</v>
      </c>
      <c r="C28" s="242">
        <v>-1.1200000000000001</v>
      </c>
      <c r="H28" s="576" t="s">
        <v>396</v>
      </c>
      <c r="I28" s="577"/>
      <c r="J28" s="264">
        <f>-137173+124617</f>
        <v>-12556</v>
      </c>
      <c r="L28" s="136" t="str">
        <f>H58</f>
        <v>Agentúra pre núdzové zásoby ropy a ropných výrobkov</v>
      </c>
      <c r="M28" s="273">
        <f>J58/1000</f>
        <v>3.8439999999999999</v>
      </c>
      <c r="N28" s="259">
        <f>B15+B43</f>
        <v>17</v>
      </c>
      <c r="P28" s="136" t="str">
        <f t="shared" si="5"/>
        <v>Verejné vysoké školy</v>
      </c>
      <c r="Q28" s="4">
        <f t="shared" si="6"/>
        <v>-51</v>
      </c>
      <c r="S28" s="136"/>
      <c r="T28" s="4"/>
    </row>
    <row r="29" spans="1:21" x14ac:dyDescent="0.3">
      <c r="A29" s="247" t="s">
        <v>397</v>
      </c>
      <c r="B29" s="248">
        <v>705</v>
      </c>
      <c r="C29" s="242">
        <v>0.94</v>
      </c>
      <c r="H29" s="576" t="s">
        <v>398</v>
      </c>
      <c r="I29" s="577"/>
      <c r="J29" s="264">
        <v>304875</v>
      </c>
      <c r="L29" s="3" t="s">
        <v>399</v>
      </c>
      <c r="M29" s="259">
        <f>B44</f>
        <v>-291</v>
      </c>
      <c r="N29" s="275"/>
      <c r="P29" s="136" t="str">
        <f t="shared" si="5"/>
        <v>Ostatné</v>
      </c>
      <c r="Q29" s="4">
        <f t="shared" si="6"/>
        <v>-98</v>
      </c>
      <c r="S29" s="136"/>
      <c r="T29" s="4"/>
    </row>
    <row r="30" spans="1:21" x14ac:dyDescent="0.3">
      <c r="A30" s="253" t="s">
        <v>400</v>
      </c>
      <c r="B30" s="265">
        <v>564</v>
      </c>
      <c r="C30" s="255">
        <v>0.75</v>
      </c>
      <c r="H30" s="568" t="s">
        <v>401</v>
      </c>
      <c r="I30" s="569"/>
      <c r="J30" s="243">
        <v>-7489</v>
      </c>
      <c r="L30" s="136" t="s">
        <v>461</v>
      </c>
      <c r="M30" s="259">
        <f>B45</f>
        <v>-25</v>
      </c>
      <c r="P30" s="250" t="str">
        <f t="shared" si="5"/>
        <v>Očakávaný schodok VS (ESA2010)</v>
      </c>
      <c r="Q30" s="252">
        <f t="shared" si="6"/>
        <v>-2199.2640000000001</v>
      </c>
      <c r="S30" s="250" t="str">
        <f t="shared" si="0"/>
        <v>Očakávaný schodok VS (ESA2010)</v>
      </c>
      <c r="T30" s="252">
        <f t="shared" si="1"/>
        <v>-2199.2640000000001</v>
      </c>
    </row>
    <row r="31" spans="1:21" x14ac:dyDescent="0.3">
      <c r="A31" s="253" t="s">
        <v>402</v>
      </c>
      <c r="B31" s="270">
        <v>305</v>
      </c>
      <c r="C31" s="255">
        <v>0.41</v>
      </c>
      <c r="E31" s="3" t="s">
        <v>403</v>
      </c>
      <c r="F31" s="3">
        <f>B31</f>
        <v>305</v>
      </c>
      <c r="H31" s="568" t="s">
        <v>404</v>
      </c>
      <c r="I31" s="569"/>
      <c r="J31" s="243">
        <v>-30344</v>
      </c>
      <c r="L31" s="136" t="s">
        <v>405</v>
      </c>
      <c r="M31" s="259">
        <f>B47</f>
        <v>-117</v>
      </c>
      <c r="P31" s="3" t="s">
        <v>464</v>
      </c>
      <c r="Q31" s="4">
        <f>-M6</f>
        <v>265</v>
      </c>
      <c r="S31" s="3" t="str">
        <f t="shared" si="0"/>
        <v>p.m. vplyv ESA2010</v>
      </c>
      <c r="T31" s="4">
        <f t="shared" si="1"/>
        <v>265</v>
      </c>
    </row>
    <row r="32" spans="1:21" x14ac:dyDescent="0.3">
      <c r="A32" s="253" t="s">
        <v>406</v>
      </c>
      <c r="B32" s="265">
        <v>101</v>
      </c>
      <c r="C32" s="255">
        <v>0.13</v>
      </c>
      <c r="H32" s="568" t="s">
        <v>407</v>
      </c>
      <c r="I32" s="569"/>
      <c r="J32" s="243">
        <v>0</v>
      </c>
      <c r="L32" s="136" t="s">
        <v>408</v>
      </c>
      <c r="M32" s="276">
        <f>B49</f>
        <v>-51</v>
      </c>
    </row>
    <row r="33" spans="1:17" x14ac:dyDescent="0.3">
      <c r="A33" s="253" t="s">
        <v>409</v>
      </c>
      <c r="B33" s="254">
        <v>-265</v>
      </c>
      <c r="C33" s="255">
        <v>-0.35</v>
      </c>
      <c r="E33" s="277" t="s">
        <v>410</v>
      </c>
      <c r="F33" s="3">
        <f>B33</f>
        <v>-265</v>
      </c>
      <c r="H33" s="568" t="s">
        <v>411</v>
      </c>
      <c r="I33" s="569"/>
      <c r="J33" s="243">
        <v>-1000</v>
      </c>
      <c r="L33" s="136" t="s">
        <v>361</v>
      </c>
      <c r="M33" s="259">
        <f>M29-M30-M31-M32</f>
        <v>-98</v>
      </c>
      <c r="P33" s="3" t="s">
        <v>466</v>
      </c>
    </row>
    <row r="34" spans="1:17" x14ac:dyDescent="0.3">
      <c r="A34" s="278" t="s">
        <v>412</v>
      </c>
      <c r="B34" s="279">
        <v>191</v>
      </c>
      <c r="C34" s="242">
        <v>0.25</v>
      </c>
      <c r="E34" s="3" t="s">
        <v>413</v>
      </c>
      <c r="F34" s="3">
        <f>B34</f>
        <v>191</v>
      </c>
      <c r="H34" s="568" t="s">
        <v>414</v>
      </c>
      <c r="I34" s="569"/>
      <c r="J34" s="243">
        <v>1334</v>
      </c>
      <c r="L34" s="280" t="s">
        <v>415</v>
      </c>
      <c r="M34" s="281">
        <f>M2+M3</f>
        <v>-2199.2640000000001</v>
      </c>
      <c r="N34" s="282">
        <v>-2199.1619999999998</v>
      </c>
      <c r="P34" s="3" t="s">
        <v>462</v>
      </c>
      <c r="Q34" s="299">
        <v>263.61399999999998</v>
      </c>
    </row>
    <row r="35" spans="1:17" x14ac:dyDescent="0.3">
      <c r="A35" s="278" t="s">
        <v>374</v>
      </c>
      <c r="B35" s="279">
        <v>43</v>
      </c>
      <c r="C35" s="242">
        <v>0.06</v>
      </c>
      <c r="E35" s="3" t="str">
        <f>A35</f>
        <v>Odvod do rozpočtu EÚ</v>
      </c>
      <c r="F35" s="3">
        <f>B35</f>
        <v>43</v>
      </c>
      <c r="H35" s="568" t="s">
        <v>416</v>
      </c>
      <c r="I35" s="569"/>
      <c r="J35" s="243">
        <v>-3421</v>
      </c>
      <c r="P35" s="3" t="s">
        <v>465</v>
      </c>
      <c r="Q35" s="299">
        <v>1.2284701840840349</v>
      </c>
    </row>
    <row r="36" spans="1:17" x14ac:dyDescent="0.3">
      <c r="A36" s="278" t="s">
        <v>417</v>
      </c>
      <c r="B36" s="279">
        <v>-6</v>
      </c>
      <c r="C36" s="242">
        <v>-0.01</v>
      </c>
      <c r="E36" s="3" t="str">
        <f>A36</f>
        <v>Úrokové náklady verejnej správy</v>
      </c>
      <c r="F36" s="3">
        <f>B36</f>
        <v>-6</v>
      </c>
      <c r="H36" s="568" t="s">
        <v>418</v>
      </c>
      <c r="I36" s="569"/>
      <c r="J36" s="243">
        <v>-2930</v>
      </c>
      <c r="Q36" s="4">
        <f>Q34+Q35</f>
        <v>264.84247018408399</v>
      </c>
    </row>
    <row r="37" spans="1:17" x14ac:dyDescent="0.3">
      <c r="A37" s="278" t="s">
        <v>372</v>
      </c>
      <c r="B37" s="279">
        <v>-60</v>
      </c>
      <c r="C37" s="242">
        <v>-0.08</v>
      </c>
      <c r="E37" s="3" t="str">
        <f>A37</f>
        <v>Dlh zdravotníckych zariadení</v>
      </c>
      <c r="F37" s="3">
        <f>B37</f>
        <v>-60</v>
      </c>
      <c r="H37" s="568" t="s">
        <v>419</v>
      </c>
      <c r="I37" s="569"/>
      <c r="J37" s="243">
        <v>-21500</v>
      </c>
    </row>
    <row r="38" spans="1:17" x14ac:dyDescent="0.3">
      <c r="A38" s="247" t="s">
        <v>420</v>
      </c>
      <c r="B38" s="283">
        <v>-1686</v>
      </c>
      <c r="C38" s="242">
        <v>-2.2400000000000002</v>
      </c>
      <c r="H38" s="568" t="s">
        <v>421</v>
      </c>
      <c r="I38" s="569"/>
      <c r="J38" s="243">
        <v>-78177</v>
      </c>
    </row>
    <row r="39" spans="1:17" x14ac:dyDescent="0.3">
      <c r="A39" s="261" t="s">
        <v>422</v>
      </c>
      <c r="B39" s="284">
        <v>-1395</v>
      </c>
      <c r="C39" s="263">
        <v>-1.86</v>
      </c>
      <c r="H39" s="568" t="s">
        <v>423</v>
      </c>
      <c r="I39" s="569"/>
      <c r="J39" s="243">
        <v>-34473</v>
      </c>
    </row>
    <row r="40" spans="1:17" x14ac:dyDescent="0.3">
      <c r="A40" s="253" t="s">
        <v>350</v>
      </c>
      <c r="B40" s="265">
        <v>-660</v>
      </c>
      <c r="C40" s="255">
        <v>-0.88</v>
      </c>
      <c r="H40" s="568" t="s">
        <v>424</v>
      </c>
      <c r="I40" s="569"/>
      <c r="J40" s="243">
        <v>-80982</v>
      </c>
    </row>
    <row r="41" spans="1:17" x14ac:dyDescent="0.3">
      <c r="A41" s="253" t="s">
        <v>353</v>
      </c>
      <c r="B41" s="265">
        <v>-465</v>
      </c>
      <c r="C41" s="255">
        <v>-0.62</v>
      </c>
      <c r="H41" s="568" t="s">
        <v>425</v>
      </c>
      <c r="I41" s="569"/>
      <c r="J41" s="243">
        <v>-60000</v>
      </c>
    </row>
    <row r="42" spans="1:17" x14ac:dyDescent="0.3">
      <c r="A42" s="253" t="s">
        <v>356</v>
      </c>
      <c r="B42" s="265">
        <v>-236</v>
      </c>
      <c r="C42" s="255">
        <v>-0.31</v>
      </c>
      <c r="H42" s="568" t="s">
        <v>426</v>
      </c>
      <c r="I42" s="569"/>
      <c r="J42" s="243">
        <v>-179009</v>
      </c>
    </row>
    <row r="43" spans="1:17" x14ac:dyDescent="0.3">
      <c r="A43" s="253" t="s">
        <v>359</v>
      </c>
      <c r="B43" s="265">
        <v>-34</v>
      </c>
      <c r="C43" s="255">
        <v>-0.05</v>
      </c>
      <c r="H43" s="570" t="s">
        <v>427</v>
      </c>
      <c r="I43" s="571"/>
      <c r="J43" s="285">
        <f>J3+J4+J5+J6+J8+J7+J9+J10+J18+J19+J20+J23+J24+J30+J31+J32+J33+J34+J35+J36+J37+J38+J39+J40+J41+J42</f>
        <v>272038</v>
      </c>
    </row>
    <row r="44" spans="1:17" x14ac:dyDescent="0.3">
      <c r="A44" s="286" t="s">
        <v>420</v>
      </c>
      <c r="B44" s="267">
        <v>-291</v>
      </c>
      <c r="C44" s="263">
        <v>-0.39</v>
      </c>
      <c r="H44" s="568" t="s">
        <v>428</v>
      </c>
      <c r="I44" s="569"/>
      <c r="J44" s="243">
        <v>-81050</v>
      </c>
      <c r="L44" s="2">
        <f>D65</f>
        <v>38392</v>
      </c>
    </row>
    <row r="45" spans="1:17" x14ac:dyDescent="0.3">
      <c r="A45" s="253" t="s">
        <v>301</v>
      </c>
      <c r="B45" s="270">
        <v>-25</v>
      </c>
      <c r="C45" s="255">
        <v>-0.03</v>
      </c>
      <c r="H45" s="568" t="s">
        <v>429</v>
      </c>
      <c r="I45" s="569"/>
      <c r="J45" s="243">
        <v>-32171</v>
      </c>
    </row>
    <row r="46" spans="1:17" x14ac:dyDescent="0.3">
      <c r="A46" s="253" t="s">
        <v>430</v>
      </c>
      <c r="B46" s="270">
        <v>-3</v>
      </c>
      <c r="C46" s="255">
        <v>0</v>
      </c>
      <c r="H46" s="568" t="s">
        <v>431</v>
      </c>
      <c r="I46" s="569"/>
      <c r="J46" s="243">
        <v>-32903</v>
      </c>
      <c r="L46" s="2">
        <f>D66</f>
        <v>3123</v>
      </c>
    </row>
    <row r="47" spans="1:17" x14ac:dyDescent="0.3">
      <c r="A47" s="253" t="s">
        <v>302</v>
      </c>
      <c r="B47" s="270">
        <v>-117</v>
      </c>
      <c r="C47" s="255">
        <v>-0.16</v>
      </c>
      <c r="H47" s="575" t="s">
        <v>432</v>
      </c>
      <c r="I47" s="569"/>
      <c r="J47" s="243">
        <v>-215719</v>
      </c>
      <c r="L47" s="287">
        <v>-14665</v>
      </c>
      <c r="M47" t="s">
        <v>433</v>
      </c>
    </row>
    <row r="48" spans="1:17" x14ac:dyDescent="0.3">
      <c r="A48" s="253" t="s">
        <v>434</v>
      </c>
      <c r="B48" s="270">
        <v>-15</v>
      </c>
      <c r="C48" s="255">
        <v>-0.02</v>
      </c>
      <c r="H48" s="568" t="s">
        <v>435</v>
      </c>
      <c r="I48" s="569"/>
      <c r="J48" s="243">
        <v>-20462</v>
      </c>
      <c r="L48" s="4">
        <f>D67</f>
        <v>-137959</v>
      </c>
    </row>
    <row r="49" spans="1:13" x14ac:dyDescent="0.3">
      <c r="A49" s="253" t="s">
        <v>436</v>
      </c>
      <c r="B49" s="270">
        <v>-51</v>
      </c>
      <c r="C49" s="255">
        <v>-7.0000000000000007E-2</v>
      </c>
      <c r="H49" s="568" t="s">
        <v>405</v>
      </c>
      <c r="I49" s="569"/>
      <c r="J49" s="243">
        <v>-78925</v>
      </c>
      <c r="L49" s="3">
        <f>D68</f>
        <v>-15</v>
      </c>
    </row>
    <row r="50" spans="1:13" x14ac:dyDescent="0.3">
      <c r="A50" s="253" t="s">
        <v>437</v>
      </c>
      <c r="B50" s="270">
        <v>-16</v>
      </c>
      <c r="C50" s="255">
        <v>-0.02</v>
      </c>
      <c r="H50" s="568" t="s">
        <v>438</v>
      </c>
      <c r="I50" s="569"/>
      <c r="J50" s="243">
        <v>-29074</v>
      </c>
      <c r="L50" s="288">
        <v>-22706</v>
      </c>
      <c r="M50" t="s">
        <v>439</v>
      </c>
    </row>
    <row r="51" spans="1:13" x14ac:dyDescent="0.3">
      <c r="A51" s="253" t="s">
        <v>440</v>
      </c>
      <c r="B51" s="270">
        <v>-5</v>
      </c>
      <c r="C51" s="255">
        <v>-0.01</v>
      </c>
      <c r="H51" s="575" t="s">
        <v>441</v>
      </c>
      <c r="I51" s="569"/>
      <c r="J51" s="243">
        <v>-6681</v>
      </c>
    </row>
    <row r="52" spans="1:13" x14ac:dyDescent="0.3">
      <c r="A52" s="253" t="s">
        <v>303</v>
      </c>
      <c r="B52" s="270">
        <v>-59</v>
      </c>
      <c r="C52" s="255">
        <v>-0.08</v>
      </c>
      <c r="H52" s="568" t="s">
        <v>442</v>
      </c>
      <c r="I52" s="569"/>
      <c r="J52" s="243">
        <v>-14421</v>
      </c>
      <c r="L52" s="2">
        <f>D69</f>
        <v>-5501</v>
      </c>
    </row>
    <row r="53" spans="1:13" ht="17.25" thickBot="1" x14ac:dyDescent="0.35">
      <c r="A53" s="278" t="s">
        <v>443</v>
      </c>
      <c r="B53" s="241">
        <v>-25</v>
      </c>
      <c r="C53" s="242">
        <v>-0.03</v>
      </c>
      <c r="H53" s="568" t="s">
        <v>444</v>
      </c>
      <c r="I53" s="569"/>
      <c r="J53" s="243">
        <v>-18251</v>
      </c>
      <c r="L53">
        <f>D71</f>
        <v>163</v>
      </c>
    </row>
    <row r="54" spans="1:13" ht="17.25" thickBot="1" x14ac:dyDescent="0.35">
      <c r="A54" s="289" t="s">
        <v>445</v>
      </c>
      <c r="B54" s="290">
        <v>-2199</v>
      </c>
      <c r="C54" s="291">
        <v>-2.93</v>
      </c>
      <c r="H54" s="568" t="s">
        <v>446</v>
      </c>
      <c r="I54" s="569"/>
      <c r="J54" s="243">
        <v>564</v>
      </c>
    </row>
    <row r="55" spans="1:13" x14ac:dyDescent="0.3">
      <c r="A55" s="574" t="s">
        <v>304</v>
      </c>
      <c r="B55" s="574"/>
      <c r="C55" s="574"/>
      <c r="H55" s="568" t="s">
        <v>447</v>
      </c>
      <c r="I55" s="569"/>
      <c r="J55" s="243">
        <v>-6960</v>
      </c>
    </row>
    <row r="56" spans="1:13" x14ac:dyDescent="0.3">
      <c r="H56" s="568" t="s">
        <v>408</v>
      </c>
      <c r="I56" s="569"/>
      <c r="J56" s="243">
        <v>24769</v>
      </c>
      <c r="L56" s="2">
        <f>D70</f>
        <v>29784</v>
      </c>
    </row>
    <row r="57" spans="1:13" x14ac:dyDescent="0.3">
      <c r="H57" s="568" t="s">
        <v>448</v>
      </c>
      <c r="I57" s="569"/>
      <c r="J57" s="243">
        <v>37177</v>
      </c>
    </row>
    <row r="58" spans="1:13" x14ac:dyDescent="0.3">
      <c r="H58" s="568" t="s">
        <v>449</v>
      </c>
      <c r="I58" s="569"/>
      <c r="J58" s="243">
        <v>3844</v>
      </c>
    </row>
    <row r="59" spans="1:13" x14ac:dyDescent="0.3">
      <c r="H59" s="568" t="s">
        <v>450</v>
      </c>
      <c r="I59" s="569"/>
      <c r="J59" s="243">
        <v>-543</v>
      </c>
      <c r="L59" s="2">
        <f>D75</f>
        <v>-25780</v>
      </c>
    </row>
    <row r="60" spans="1:13" x14ac:dyDescent="0.3">
      <c r="H60" s="570" t="s">
        <v>451</v>
      </c>
      <c r="I60" s="571"/>
      <c r="J60" s="285">
        <f>SUM(J44:J59)</f>
        <v>-470806</v>
      </c>
    </row>
    <row r="61" spans="1:13" x14ac:dyDescent="0.3">
      <c r="H61" s="572" t="s">
        <v>452</v>
      </c>
      <c r="I61" s="573"/>
      <c r="J61" s="230">
        <v>-2199162</v>
      </c>
    </row>
    <row r="63" spans="1:13" ht="17.25" thickBot="1" x14ac:dyDescent="0.35"/>
    <row r="64" spans="1:13" ht="17.25" thickBot="1" x14ac:dyDescent="0.35">
      <c r="A64" s="292" t="s">
        <v>453</v>
      </c>
      <c r="B64" s="293" t="s">
        <v>454</v>
      </c>
      <c r="C64" s="293" t="s">
        <v>455</v>
      </c>
      <c r="D64" s="293" t="s">
        <v>456</v>
      </c>
    </row>
    <row r="65" spans="1:4" ht="17.25" thickBot="1" x14ac:dyDescent="0.35">
      <c r="A65" s="294" t="s">
        <v>428</v>
      </c>
      <c r="B65" s="295">
        <v>36780</v>
      </c>
      <c r="C65" s="295">
        <v>1612</v>
      </c>
      <c r="D65" s="295">
        <v>38392</v>
      </c>
    </row>
    <row r="66" spans="1:4" ht="17.25" thickBot="1" x14ac:dyDescent="0.35">
      <c r="A66" s="294" t="s">
        <v>431</v>
      </c>
      <c r="B66" s="296">
        <v>-720</v>
      </c>
      <c r="C66" s="295">
        <v>3843</v>
      </c>
      <c r="D66" s="295">
        <v>3123</v>
      </c>
    </row>
    <row r="67" spans="1:4" ht="17.25" thickBot="1" x14ac:dyDescent="0.35">
      <c r="A67" s="294" t="s">
        <v>435</v>
      </c>
      <c r="B67" s="295">
        <v>-137959</v>
      </c>
      <c r="C67" s="296">
        <v>0</v>
      </c>
      <c r="D67" s="295">
        <v>-137959</v>
      </c>
    </row>
    <row r="68" spans="1:4" ht="17.25" thickBot="1" x14ac:dyDescent="0.35">
      <c r="A68" s="294" t="s">
        <v>405</v>
      </c>
      <c r="B68" s="296">
        <v>-15</v>
      </c>
      <c r="C68" s="296">
        <v>0</v>
      </c>
      <c r="D68" s="296">
        <v>-15</v>
      </c>
    </row>
    <row r="69" spans="1:4" ht="17.25" thickBot="1" x14ac:dyDescent="0.35">
      <c r="A69" s="294" t="s">
        <v>442</v>
      </c>
      <c r="B69" s="295">
        <v>-5501</v>
      </c>
      <c r="C69" s="296">
        <v>0</v>
      </c>
      <c r="D69" s="295">
        <v>-5501</v>
      </c>
    </row>
    <row r="70" spans="1:4" ht="17.25" thickBot="1" x14ac:dyDescent="0.35">
      <c r="A70" s="294" t="s">
        <v>408</v>
      </c>
      <c r="B70" s="295">
        <v>29542</v>
      </c>
      <c r="C70" s="296">
        <v>242</v>
      </c>
      <c r="D70" s="295">
        <v>29784</v>
      </c>
    </row>
    <row r="71" spans="1:4" ht="17.25" thickBot="1" x14ac:dyDescent="0.35">
      <c r="A71" s="294" t="s">
        <v>444</v>
      </c>
      <c r="B71" s="296">
        <v>163</v>
      </c>
      <c r="C71" s="296">
        <v>0</v>
      </c>
      <c r="D71" s="296">
        <v>163</v>
      </c>
    </row>
    <row r="72" spans="1:4" ht="17.25" thickBot="1" x14ac:dyDescent="0.35">
      <c r="A72" s="294" t="s">
        <v>447</v>
      </c>
      <c r="B72" s="295">
        <v>272500</v>
      </c>
      <c r="C72" s="295">
        <v>73963</v>
      </c>
      <c r="D72" s="295">
        <v>346463</v>
      </c>
    </row>
    <row r="73" spans="1:4" ht="17.25" thickBot="1" x14ac:dyDescent="0.35">
      <c r="A73" s="294" t="s">
        <v>448</v>
      </c>
      <c r="B73" s="295">
        <v>29000</v>
      </c>
      <c r="C73" s="295">
        <v>237447</v>
      </c>
      <c r="D73" s="295">
        <v>266447</v>
      </c>
    </row>
    <row r="74" spans="1:4" ht="17.25" thickBot="1" x14ac:dyDescent="0.35">
      <c r="A74" s="294" t="s">
        <v>457</v>
      </c>
      <c r="B74" s="295">
        <v>47033</v>
      </c>
      <c r="C74" s="295">
        <v>2005</v>
      </c>
      <c r="D74" s="295">
        <v>49038</v>
      </c>
    </row>
    <row r="75" spans="1:4" ht="17.25" thickBot="1" x14ac:dyDescent="0.35">
      <c r="A75" s="294" t="s">
        <v>458</v>
      </c>
      <c r="B75" s="295">
        <v>-25780</v>
      </c>
      <c r="C75" s="296">
        <v>0</v>
      </c>
      <c r="D75" s="295">
        <v>-25780</v>
      </c>
    </row>
    <row r="76" spans="1:4" ht="17.25" thickBot="1" x14ac:dyDescent="0.35">
      <c r="A76" s="297" t="s">
        <v>459</v>
      </c>
      <c r="B76" s="298">
        <v>245043</v>
      </c>
      <c r="C76" s="298">
        <v>319112</v>
      </c>
      <c r="D76" s="298">
        <v>564155</v>
      </c>
    </row>
    <row r="77" spans="1:4" ht="17.25" thickBot="1" x14ac:dyDescent="0.35"/>
    <row r="78" spans="1:4" ht="17.25" thickBot="1" x14ac:dyDescent="0.35">
      <c r="B78" s="293" t="s">
        <v>454</v>
      </c>
      <c r="C78" s="293" t="s">
        <v>455</v>
      </c>
      <c r="D78" s="293" t="s">
        <v>456</v>
      </c>
    </row>
    <row r="79" spans="1:4" ht="17.25" thickBot="1" x14ac:dyDescent="0.35">
      <c r="A79" s="300" t="s">
        <v>460</v>
      </c>
      <c r="B79" s="295">
        <v>84348</v>
      </c>
      <c r="C79" s="295">
        <v>48905</v>
      </c>
      <c r="D79" s="295">
        <f>B79+C79</f>
        <v>133253</v>
      </c>
    </row>
  </sheetData>
  <mergeCells count="64">
    <mergeCell ref="H10:I10"/>
    <mergeCell ref="B1:B2"/>
    <mergeCell ref="C1:C2"/>
    <mergeCell ref="H1:J1"/>
    <mergeCell ref="H2:I2"/>
    <mergeCell ref="H3:I3"/>
    <mergeCell ref="H4:I4"/>
    <mergeCell ref="H5:I5"/>
    <mergeCell ref="H6:I6"/>
    <mergeCell ref="H7:I7"/>
    <mergeCell ref="H8:I8"/>
    <mergeCell ref="H9:I9"/>
    <mergeCell ref="H22:I22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34:I34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46:I46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A55:C55"/>
    <mergeCell ref="H55:I55"/>
    <mergeCell ref="H56:I56"/>
    <mergeCell ref="H57:I57"/>
    <mergeCell ref="H47:I47"/>
    <mergeCell ref="H48:I48"/>
    <mergeCell ref="H49:I49"/>
    <mergeCell ref="H50:I50"/>
    <mergeCell ref="H51:I51"/>
    <mergeCell ref="H52:I52"/>
    <mergeCell ref="H58:I58"/>
    <mergeCell ref="H59:I59"/>
    <mergeCell ref="H60:I60"/>
    <mergeCell ref="H61:I61"/>
    <mergeCell ref="H53:I53"/>
    <mergeCell ref="H54:I54"/>
  </mergeCells>
  <pageMargins left="0.7" right="0.7" top="0.75" bottom="0.75" header="0.3" footer="0.3"/>
  <pageSetup paperSize="9" scale="71" orientation="portrait" r:id="rId1"/>
  <headerFooter>
    <oddFooter>&amp;L_x000D_&amp;1#&amp;"Calibri"&amp;10&amp;K000000 Interné</oddFooter>
  </headerFooter>
  <rowBreaks count="1" manualBreakCount="1">
    <brk id="33" max="16383" man="1"/>
  </rowBreaks>
  <colBreaks count="2" manualBreakCount="2">
    <brk id="4" max="32" man="1"/>
    <brk id="15" max="32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11"/>
  <dimension ref="A1:M13"/>
  <sheetViews>
    <sheetView showGridLines="0" zoomScaleNormal="100" workbookViewId="0">
      <selection activeCell="B13" sqref="B13:G13"/>
    </sheetView>
  </sheetViews>
  <sheetFormatPr defaultRowHeight="16.5" x14ac:dyDescent="0.3"/>
  <cols>
    <col min="2" max="2" width="35" bestFit="1" customWidth="1"/>
  </cols>
  <sheetData>
    <row r="1" spans="1:13" x14ac:dyDescent="0.3">
      <c r="A1" s="319"/>
    </row>
    <row r="3" spans="1:13" ht="17.25" thickBot="1" x14ac:dyDescent="0.35">
      <c r="B3" s="303" t="s">
        <v>313</v>
      </c>
      <c r="C3" s="303"/>
      <c r="D3" s="303"/>
      <c r="E3" s="303"/>
      <c r="F3" s="303"/>
      <c r="G3" s="303"/>
    </row>
    <row r="4" spans="1:13" s="304" customFormat="1" ht="17.25" thickBot="1" x14ac:dyDescent="0.35">
      <c r="B4" s="334"/>
      <c r="C4" s="334"/>
      <c r="D4" s="335" t="s">
        <v>4</v>
      </c>
      <c r="E4" s="335">
        <v>2023</v>
      </c>
      <c r="F4" s="335">
        <v>2024</v>
      </c>
      <c r="G4" s="335">
        <v>2025</v>
      </c>
      <c r="H4"/>
      <c r="I4"/>
      <c r="J4"/>
      <c r="K4"/>
      <c r="L4"/>
      <c r="M4"/>
    </row>
    <row r="5" spans="1:13" x14ac:dyDescent="0.3">
      <c r="B5" s="404" t="s">
        <v>129</v>
      </c>
      <c r="C5" s="405"/>
      <c r="D5" s="405" t="s">
        <v>2</v>
      </c>
      <c r="E5" s="333">
        <f>SUM(E7:E9)</f>
        <v>-1.5814534899062243</v>
      </c>
      <c r="F5" s="333">
        <f t="shared" ref="F5:G5" si="0">SUM(F7:F9)</f>
        <v>-2.0407854906337937</v>
      </c>
      <c r="G5" s="333">
        <f t="shared" si="0"/>
        <v>-3.5151536361536015</v>
      </c>
      <c r="H5" s="3"/>
    </row>
    <row r="6" spans="1:13" x14ac:dyDescent="0.3">
      <c r="B6" s="404" t="s">
        <v>130</v>
      </c>
      <c r="C6" s="405"/>
      <c r="D6" s="405"/>
      <c r="E6" s="333"/>
      <c r="F6" s="333"/>
      <c r="G6" s="333"/>
    </row>
    <row r="7" spans="1:13" x14ac:dyDescent="0.3">
      <c r="B7" s="404" t="s">
        <v>131</v>
      </c>
      <c r="C7" s="405"/>
      <c r="D7" s="405"/>
      <c r="E7" s="333">
        <f>[56]A_Gdp!AD$572*100</f>
        <v>1.7756012741161609</v>
      </c>
      <c r="F7" s="333">
        <f>[56]A_Gdp!AE$572*100</f>
        <v>0.56808040362100398</v>
      </c>
      <c r="G7" s="333">
        <f>[56]A_Gdp!AF$572*100</f>
        <v>-2.3785685871662263</v>
      </c>
    </row>
    <row r="8" spans="1:13" x14ac:dyDescent="0.3">
      <c r="B8" s="404" t="s">
        <v>132</v>
      </c>
      <c r="C8" s="405"/>
      <c r="D8" s="405"/>
      <c r="E8" s="333">
        <f>[56]A_Gdp!AD$568*100</f>
        <v>-2.5697256094827456</v>
      </c>
      <c r="F8" s="333">
        <f>[56]A_Gdp!AE$568*100</f>
        <v>-2.2349751263818378</v>
      </c>
      <c r="G8" s="333">
        <f>[56]A_Gdp!AF$568*100</f>
        <v>-1.3682040855399922</v>
      </c>
    </row>
    <row r="9" spans="1:13" x14ac:dyDescent="0.3">
      <c r="B9" s="404" t="s">
        <v>133</v>
      </c>
      <c r="C9" s="405"/>
      <c r="D9" s="405"/>
      <c r="E9" s="333">
        <f>[56]A_Gdp!AD$570*100</f>
        <v>-0.78732915453963936</v>
      </c>
      <c r="F9" s="333">
        <f>[56]A_Gdp!AE$570*100</f>
        <v>-0.37389076787295994</v>
      </c>
      <c r="G9" s="333">
        <f>[56]A_Gdp!AF$570*100</f>
        <v>0.23161903655261701</v>
      </c>
      <c r="I9" s="227"/>
      <c r="J9" s="333"/>
    </row>
    <row r="10" spans="1:13" x14ac:dyDescent="0.3">
      <c r="B10" s="404" t="s">
        <v>522</v>
      </c>
      <c r="C10" s="405"/>
      <c r="D10" s="405" t="s">
        <v>2</v>
      </c>
      <c r="E10" s="421">
        <f>E5-E11</f>
        <v>3.3120211680070608</v>
      </c>
      <c r="F10" s="421">
        <f t="shared" ref="F10:G10" si="1">F5-F11</f>
        <v>3.7445857466807579</v>
      </c>
      <c r="G10" s="421">
        <f t="shared" si="1"/>
        <v>1.2048463598030024</v>
      </c>
    </row>
    <row r="11" spans="1:13" x14ac:dyDescent="0.3">
      <c r="B11" s="404" t="s">
        <v>134</v>
      </c>
      <c r="C11" s="405"/>
      <c r="D11" s="405" t="s">
        <v>521</v>
      </c>
      <c r="E11" s="435">
        <f>'Tab 0b'!C9</f>
        <v>-4.8934746579132851</v>
      </c>
      <c r="F11" s="435">
        <f>'Tab 0b'!D9</f>
        <v>-5.7853712373145516</v>
      </c>
      <c r="G11" s="435">
        <f>'Tab 0b'!E9</f>
        <v>-4.7199999959566039</v>
      </c>
    </row>
    <row r="12" spans="1:13" ht="17.25" thickBot="1" x14ac:dyDescent="0.35">
      <c r="B12" s="406" t="s">
        <v>135</v>
      </c>
      <c r="C12" s="407"/>
      <c r="D12" s="407"/>
      <c r="E12" s="432" t="s">
        <v>527</v>
      </c>
      <c r="F12" s="432" t="s">
        <v>527</v>
      </c>
      <c r="G12" s="432" t="s">
        <v>527</v>
      </c>
    </row>
    <row r="13" spans="1:13" x14ac:dyDescent="0.3">
      <c r="B13" s="617" t="s">
        <v>0</v>
      </c>
      <c r="C13" s="617"/>
      <c r="D13" s="617"/>
      <c r="E13" s="617"/>
      <c r="F13" s="617"/>
      <c r="G13" s="617"/>
    </row>
  </sheetData>
  <mergeCells count="1">
    <mergeCell ref="B13:G13"/>
  </mergeCells>
  <pageMargins left="0.7" right="0.7" top="0.75" bottom="0.75" header="0.3" footer="0.3"/>
  <headerFooter>
    <oddFooter>&amp;L_x000D_&amp;1#&amp;"Calibri"&amp;10&amp;K000000 Interné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12"/>
  <dimension ref="A1:N33"/>
  <sheetViews>
    <sheetView showGridLines="0" zoomScale="85" zoomScaleNormal="85" workbookViewId="0">
      <selection activeCell="B13" sqref="B13:G13"/>
    </sheetView>
  </sheetViews>
  <sheetFormatPr defaultColWidth="9.140625" defaultRowHeight="12.6" customHeight="1" x14ac:dyDescent="0.25"/>
  <cols>
    <col min="1" max="1" width="9.140625" style="1"/>
    <col min="2" max="2" width="60.28515625" style="1" customWidth="1"/>
    <col min="3" max="16384" width="9.140625" style="1"/>
  </cols>
  <sheetData>
    <row r="1" spans="1:14" ht="12.6" customHeight="1" x14ac:dyDescent="0.3">
      <c r="A1" s="319"/>
    </row>
    <row r="3" spans="1:14" customFormat="1" ht="17.25" thickBot="1" x14ac:dyDescent="0.35">
      <c r="B3" s="303" t="s">
        <v>312</v>
      </c>
      <c r="C3" s="303"/>
      <c r="D3" s="303"/>
      <c r="E3" s="303"/>
    </row>
    <row r="4" spans="1:14" s="304" customFormat="1" ht="15" customHeight="1" x14ac:dyDescent="0.3">
      <c r="B4" s="328"/>
      <c r="C4" s="328" t="s">
        <v>4</v>
      </c>
      <c r="D4" s="329">
        <v>2024</v>
      </c>
      <c r="E4" s="329">
        <v>2025</v>
      </c>
    </row>
    <row r="5" spans="1:14" s="304" customFormat="1" ht="15" customHeight="1" thickBot="1" x14ac:dyDescent="0.35">
      <c r="B5" s="337"/>
      <c r="C5" s="337"/>
      <c r="D5" s="337" t="s">
        <v>3</v>
      </c>
      <c r="E5" s="337" t="s">
        <v>3</v>
      </c>
      <c r="F5"/>
      <c r="G5"/>
      <c r="H5"/>
      <c r="I5"/>
      <c r="J5"/>
      <c r="K5"/>
    </row>
    <row r="6" spans="1:14" customFormat="1" ht="15" customHeight="1" x14ac:dyDescent="0.3">
      <c r="B6" s="408" t="s">
        <v>28</v>
      </c>
      <c r="C6" s="408"/>
      <c r="D6" s="408"/>
      <c r="E6" s="408"/>
    </row>
    <row r="7" spans="1:14" ht="16.5" customHeight="1" x14ac:dyDescent="0.3">
      <c r="B7" s="409" t="s">
        <v>27</v>
      </c>
      <c r="C7" s="410" t="s">
        <v>26</v>
      </c>
      <c r="D7" s="433">
        <v>-5.7854017242657125</v>
      </c>
      <c r="E7" s="433">
        <v>-4.7199685469810602</v>
      </c>
      <c r="F7"/>
      <c r="G7"/>
      <c r="H7"/>
      <c r="I7"/>
      <c r="J7"/>
      <c r="K7"/>
      <c r="L7"/>
      <c r="M7"/>
      <c r="N7"/>
    </row>
    <row r="8" spans="1:14" ht="16.5" customHeight="1" x14ac:dyDescent="0.3">
      <c r="B8" s="409" t="s">
        <v>25</v>
      </c>
      <c r="C8" s="410" t="s">
        <v>24</v>
      </c>
      <c r="D8" s="433">
        <v>-5.4242857090158543</v>
      </c>
      <c r="E8" s="433">
        <v>-4.9088873734719201</v>
      </c>
      <c r="F8"/>
      <c r="G8"/>
      <c r="H8"/>
      <c r="I8"/>
      <c r="J8"/>
      <c r="K8"/>
      <c r="L8"/>
      <c r="M8"/>
      <c r="N8"/>
    </row>
    <row r="9" spans="1:14" ht="16.5" customHeight="1" x14ac:dyDescent="0.3">
      <c r="B9" s="409" t="s">
        <v>23</v>
      </c>
      <c r="C9" s="410" t="s">
        <v>22</v>
      </c>
      <c r="D9" s="433"/>
      <c r="E9" s="433"/>
      <c r="F9"/>
      <c r="G9"/>
      <c r="H9"/>
      <c r="I9"/>
      <c r="J9"/>
      <c r="K9"/>
      <c r="L9"/>
      <c r="M9"/>
      <c r="N9"/>
    </row>
    <row r="10" spans="1:14" ht="16.5" customHeight="1" x14ac:dyDescent="0.3">
      <c r="B10" s="409" t="s">
        <v>20</v>
      </c>
      <c r="C10" s="410" t="s">
        <v>19</v>
      </c>
      <c r="D10" s="433">
        <v>-0.2683599598342653</v>
      </c>
      <c r="E10" s="433">
        <v>-0.2305195669440116</v>
      </c>
      <c r="F10"/>
      <c r="G10"/>
      <c r="H10"/>
      <c r="I10"/>
      <c r="J10"/>
      <c r="K10"/>
      <c r="L10"/>
      <c r="M10"/>
      <c r="N10"/>
    </row>
    <row r="11" spans="1:14" ht="16.5" customHeight="1" x14ac:dyDescent="0.3">
      <c r="B11" s="409" t="s">
        <v>18</v>
      </c>
      <c r="C11" s="410" t="s">
        <v>17</v>
      </c>
      <c r="D11" s="433">
        <v>-9.2679838443188459E-2</v>
      </c>
      <c r="E11" s="433">
        <v>0.41943839343487133</v>
      </c>
      <c r="F11"/>
      <c r="G11"/>
      <c r="H11"/>
      <c r="I11"/>
      <c r="J11"/>
      <c r="K11"/>
      <c r="L11"/>
      <c r="M11"/>
      <c r="N11"/>
    </row>
    <row r="12" spans="1:14" ht="16.5" customHeight="1" x14ac:dyDescent="0.3">
      <c r="B12" s="409" t="s">
        <v>16</v>
      </c>
      <c r="C12" s="410" t="s">
        <v>15</v>
      </c>
      <c r="D12" s="433">
        <v>1.4294653229599836</v>
      </c>
      <c r="E12" s="433">
        <v>1.5432087721979653</v>
      </c>
      <c r="F12"/>
      <c r="G12"/>
      <c r="H12"/>
      <c r="I12"/>
      <c r="J12"/>
      <c r="K12"/>
      <c r="L12"/>
      <c r="M12"/>
      <c r="N12"/>
    </row>
    <row r="13" spans="1:14" ht="16.5" customHeight="1" x14ac:dyDescent="0.3">
      <c r="B13" s="409" t="s">
        <v>14</v>
      </c>
      <c r="C13" s="411"/>
      <c r="D13" s="433">
        <f>D7+D12</f>
        <v>-4.3559364013057289</v>
      </c>
      <c r="E13" s="433">
        <f>E7+E12</f>
        <v>-3.1767597747830951</v>
      </c>
      <c r="F13"/>
      <c r="G13"/>
      <c r="H13"/>
      <c r="I13"/>
      <c r="J13"/>
      <c r="K13"/>
      <c r="L13"/>
      <c r="M13"/>
      <c r="N13"/>
    </row>
    <row r="14" spans="1:14" ht="16.5" customHeight="1" x14ac:dyDescent="0.3">
      <c r="B14" s="412" t="s">
        <v>13</v>
      </c>
      <c r="C14" s="410"/>
      <c r="D14" s="433">
        <v>0</v>
      </c>
      <c r="E14" s="433">
        <v>0</v>
      </c>
      <c r="F14"/>
      <c r="G14"/>
      <c r="H14"/>
      <c r="I14"/>
      <c r="J14"/>
      <c r="K14"/>
      <c r="L14"/>
      <c r="M14"/>
      <c r="N14"/>
    </row>
    <row r="15" spans="1:14" ht="16.5" customHeight="1" x14ac:dyDescent="0.3">
      <c r="B15" s="413" t="s">
        <v>528</v>
      </c>
      <c r="C15" s="410"/>
      <c r="D15" s="433">
        <v>0</v>
      </c>
      <c r="E15" s="433">
        <v>0</v>
      </c>
      <c r="F15"/>
      <c r="G15"/>
      <c r="H15"/>
      <c r="I15"/>
      <c r="J15"/>
      <c r="K15"/>
      <c r="L15"/>
      <c r="M15"/>
      <c r="N15"/>
    </row>
    <row r="16" spans="1:14" ht="16.5" customHeight="1" x14ac:dyDescent="0.3">
      <c r="B16" s="413" t="s">
        <v>529</v>
      </c>
      <c r="C16" s="410"/>
      <c r="D16" s="433">
        <f>D14-D15</f>
        <v>0</v>
      </c>
      <c r="E16" s="433">
        <f>E14-E15</f>
        <v>0</v>
      </c>
      <c r="F16"/>
      <c r="G16"/>
      <c r="H16"/>
      <c r="I16"/>
      <c r="J16"/>
      <c r="K16"/>
      <c r="L16"/>
      <c r="M16"/>
      <c r="N16"/>
    </row>
    <row r="17" spans="2:14" ht="16.5" customHeight="1" x14ac:dyDescent="0.3">
      <c r="B17" s="412" t="s">
        <v>12</v>
      </c>
      <c r="C17" s="410"/>
      <c r="D17" s="433">
        <f>'Tab 1a'!F6</f>
        <v>2.3001611800970156</v>
      </c>
      <c r="E17" s="433">
        <f>'Tab 1a'!G6</f>
        <v>2.2237888482639301</v>
      </c>
      <c r="F17"/>
      <c r="G17"/>
      <c r="H17"/>
      <c r="I17"/>
      <c r="J17"/>
      <c r="K17"/>
      <c r="L17"/>
      <c r="M17"/>
      <c r="N17"/>
    </row>
    <row r="18" spans="2:14" ht="16.5" customHeight="1" x14ac:dyDescent="0.3">
      <c r="B18" s="412" t="s">
        <v>11</v>
      </c>
      <c r="C18" s="410"/>
      <c r="D18" s="433">
        <f>'Tab 1a'!F9</f>
        <v>2.3240995462908476</v>
      </c>
      <c r="E18" s="433">
        <f>'Tab 1a'!G9</f>
        <v>2.2552938498755726</v>
      </c>
      <c r="F18"/>
      <c r="G18"/>
      <c r="H18"/>
      <c r="I18"/>
      <c r="J18"/>
      <c r="K18"/>
      <c r="L18"/>
      <c r="M18"/>
      <c r="N18"/>
    </row>
    <row r="19" spans="2:14" ht="16.5" customHeight="1" x14ac:dyDescent="0.25">
      <c r="B19" s="3" t="s">
        <v>110</v>
      </c>
      <c r="C19" s="410"/>
      <c r="D19" s="433"/>
      <c r="E19" s="433"/>
    </row>
    <row r="20" spans="2:14" ht="16.5" customHeight="1" x14ac:dyDescent="0.25">
      <c r="B20" s="3" t="s">
        <v>112</v>
      </c>
      <c r="C20" s="410"/>
      <c r="D20" s="433">
        <f>'Tab 1a'!F11</f>
        <v>-4.1067455932296631E-2</v>
      </c>
      <c r="E20" s="433">
        <f>'Tab 1a'!G11</f>
        <v>-0.13809737979423442</v>
      </c>
    </row>
    <row r="21" spans="2:14" ht="16.5" customHeight="1" x14ac:dyDescent="0.25">
      <c r="B21" s="3" t="s">
        <v>111</v>
      </c>
      <c r="C21" s="410"/>
      <c r="D21" s="433">
        <f>'Tab 1a'!F12</f>
        <v>0.99307506965786496</v>
      </c>
      <c r="E21" s="433">
        <f>'Tab 1a'!G12</f>
        <v>1.0599810374917129</v>
      </c>
    </row>
    <row r="22" spans="2:14" ht="16.5" customHeight="1" x14ac:dyDescent="0.25">
      <c r="B22" s="3" t="s">
        <v>113</v>
      </c>
      <c r="C22" s="410"/>
      <c r="D22" s="433">
        <f>'Tab 1a'!F13</f>
        <v>1.3634118284741037</v>
      </c>
      <c r="E22" s="433">
        <f>'Tab 1a'!G13</f>
        <v>1.3271899677548493</v>
      </c>
    </row>
    <row r="23" spans="2:14" ht="16.5" customHeight="1" x14ac:dyDescent="0.25">
      <c r="B23" s="412" t="s">
        <v>10</v>
      </c>
      <c r="C23" s="410"/>
      <c r="D23" s="433">
        <f>[56]A_Gdp!AE$502*100</f>
        <v>-0.5335595221386602</v>
      </c>
      <c r="E23" s="433">
        <f>[56]A_Gdp!AF$502*100</f>
        <v>-0.56420527405601772</v>
      </c>
    </row>
    <row r="24" spans="2:14" ht="16.5" customHeight="1" x14ac:dyDescent="0.25">
      <c r="B24" s="412" t="s">
        <v>9</v>
      </c>
      <c r="C24" s="410"/>
      <c r="D24" s="433">
        <f>[56]A_Gov!AE$11*100</f>
        <v>-0.21309951874985822</v>
      </c>
      <c r="E24" s="433">
        <f>[56]A_Gov!AF$11*100</f>
        <v>-0.2260042660608281</v>
      </c>
    </row>
    <row r="25" spans="2:14" ht="16.5" customHeight="1" x14ac:dyDescent="0.25">
      <c r="B25" s="412" t="s">
        <v>8</v>
      </c>
      <c r="C25" s="410"/>
      <c r="D25" s="422">
        <f>D7-D24</f>
        <v>-5.5723022055158546</v>
      </c>
      <c r="E25" s="422">
        <f>E7-E24</f>
        <v>-4.493964280920232</v>
      </c>
    </row>
    <row r="26" spans="2:14" ht="16.5" customHeight="1" x14ac:dyDescent="0.25">
      <c r="B26" s="412" t="s">
        <v>7</v>
      </c>
      <c r="C26" s="410"/>
      <c r="D26" s="422">
        <f>D25+D12</f>
        <v>-4.142836882555871</v>
      </c>
      <c r="E26" s="422">
        <f>E25+E12</f>
        <v>-2.950755508722267</v>
      </c>
    </row>
    <row r="27" spans="2:14" ht="16.5" customHeight="1" thickBot="1" x14ac:dyDescent="0.3">
      <c r="B27" s="414" t="s">
        <v>6</v>
      </c>
      <c r="C27" s="415"/>
      <c r="D27" s="423">
        <f>D25-D14</f>
        <v>-5.5723022055158546</v>
      </c>
      <c r="E27" s="423">
        <f>E25-E14</f>
        <v>-4.493964280920232</v>
      </c>
    </row>
    <row r="28" spans="2:14" ht="12" customHeight="1" x14ac:dyDescent="0.25">
      <c r="B28" s="338" t="s">
        <v>470</v>
      </c>
      <c r="C28" s="338"/>
      <c r="D28" s="351"/>
    </row>
    <row r="29" spans="2:14" ht="12" customHeight="1" x14ac:dyDescent="0.25">
      <c r="B29" s="621" t="s">
        <v>475</v>
      </c>
      <c r="C29" s="621"/>
      <c r="D29" s="621"/>
    </row>
    <row r="30" spans="2:14" ht="12" customHeight="1" x14ac:dyDescent="0.25">
      <c r="B30" s="621" t="s">
        <v>5</v>
      </c>
      <c r="C30" s="621"/>
      <c r="D30" s="621"/>
    </row>
    <row r="31" spans="2:14" ht="12.6" customHeight="1" x14ac:dyDescent="0.25">
      <c r="D31" s="376"/>
      <c r="E31" s="376"/>
    </row>
    <row r="33" spans="4:5" ht="12.6" customHeight="1" x14ac:dyDescent="0.25">
      <c r="D33" s="376"/>
      <c r="E33" s="376"/>
    </row>
  </sheetData>
  <mergeCells count="2">
    <mergeCell ref="B29:D29"/>
    <mergeCell ref="B30:D30"/>
  </mergeCells>
  <pageMargins left="0.7" right="0.7" top="0.75" bottom="0.75" header="0.3" footer="0.3"/>
  <headerFooter>
    <oddFooter>&amp;L_x000D_&amp;1#&amp;"Calibri"&amp;10&amp;K000000 Interné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13"/>
  <dimension ref="A1:K26"/>
  <sheetViews>
    <sheetView showGridLines="0" workbookViewId="0">
      <selection activeCell="B13" sqref="B13:G13"/>
    </sheetView>
  </sheetViews>
  <sheetFormatPr defaultRowHeight="16.5" x14ac:dyDescent="0.3"/>
  <cols>
    <col min="2" max="2" width="38.7109375" bestFit="1" customWidth="1"/>
    <col min="3" max="3" width="7.28515625" bestFit="1" customWidth="1"/>
  </cols>
  <sheetData>
    <row r="1" spans="1:11" x14ac:dyDescent="0.3">
      <c r="A1" s="319"/>
    </row>
    <row r="3" spans="1:11" ht="17.25" thickBot="1" x14ac:dyDescent="0.35">
      <c r="B3" s="321" t="s">
        <v>487</v>
      </c>
      <c r="C3" s="303"/>
      <c r="D3" s="303"/>
      <c r="E3" s="303"/>
    </row>
    <row r="4" spans="1:11" s="304" customFormat="1" ht="17.25" thickBot="1" x14ac:dyDescent="0.35">
      <c r="B4" s="334"/>
      <c r="C4" s="334" t="s">
        <v>4</v>
      </c>
      <c r="D4" s="335">
        <v>2024</v>
      </c>
      <c r="E4" s="335">
        <v>2025</v>
      </c>
      <c r="F4"/>
      <c r="G4"/>
      <c r="H4"/>
      <c r="I4"/>
      <c r="J4"/>
      <c r="K4"/>
    </row>
    <row r="5" spans="1:11" x14ac:dyDescent="0.3">
      <c r="B5" s="339" t="s">
        <v>501</v>
      </c>
      <c r="C5" s="382"/>
      <c r="D5" s="434">
        <v>58.88560317650785</v>
      </c>
      <c r="E5" s="434">
        <v>59.563120513533605</v>
      </c>
    </row>
    <row r="6" spans="1:11" ht="17.25" customHeight="1" x14ac:dyDescent="0.3">
      <c r="B6" s="383" t="s">
        <v>251</v>
      </c>
      <c r="C6" s="384"/>
      <c r="D6" s="434">
        <v>2.8409190701002132</v>
      </c>
      <c r="E6" s="434">
        <v>0.67751733702575478</v>
      </c>
      <c r="F6" s="135"/>
    </row>
    <row r="7" spans="1:11" x14ac:dyDescent="0.3">
      <c r="B7" s="385" t="s">
        <v>252</v>
      </c>
      <c r="C7" s="385"/>
      <c r="D7" s="385"/>
      <c r="E7" s="385"/>
    </row>
    <row r="8" spans="1:11" x14ac:dyDescent="0.3">
      <c r="B8" s="339" t="s">
        <v>253</v>
      </c>
      <c r="C8" s="382"/>
      <c r="D8" s="434">
        <v>4.355905914354568</v>
      </c>
      <c r="E8" s="434">
        <v>3.1767912237586384</v>
      </c>
    </row>
    <row r="9" spans="1:11" x14ac:dyDescent="0.3">
      <c r="B9" s="339" t="s">
        <v>259</v>
      </c>
      <c r="C9" s="386" t="s">
        <v>15</v>
      </c>
      <c r="D9" s="434">
        <f>tab2a!D12</f>
        <v>1.4294653229599836</v>
      </c>
      <c r="E9" s="434">
        <f>tab2a!E12</f>
        <v>1.5432087721979653</v>
      </c>
      <c r="F9" s="459"/>
    </row>
    <row r="10" spans="1:11" x14ac:dyDescent="0.3">
      <c r="B10" s="383" t="s">
        <v>254</v>
      </c>
      <c r="C10" s="384"/>
      <c r="D10" s="434">
        <v>0.64005706173547949</v>
      </c>
      <c r="E10" s="434">
        <v>-0.38185227287253065</v>
      </c>
    </row>
    <row r="11" spans="1:11" x14ac:dyDescent="0.3">
      <c r="B11" s="383" t="s">
        <v>490</v>
      </c>
      <c r="C11" s="384"/>
      <c r="D11" s="434"/>
      <c r="E11" s="434"/>
    </row>
    <row r="12" spans="1:11" x14ac:dyDescent="0.3">
      <c r="B12" s="387" t="s">
        <v>481</v>
      </c>
      <c r="C12" s="384"/>
      <c r="D12" s="434">
        <v>-1.1248854824430836</v>
      </c>
      <c r="E12" s="434">
        <v>-0.29552809313609707</v>
      </c>
    </row>
    <row r="13" spans="1:11" x14ac:dyDescent="0.3">
      <c r="B13" s="387" t="s">
        <v>482</v>
      </c>
      <c r="C13" s="384"/>
      <c r="D13" s="434">
        <v>1.5618679799686079</v>
      </c>
      <c r="E13" s="434">
        <v>-2.0490233825770128</v>
      </c>
    </row>
    <row r="14" spans="1:11" x14ac:dyDescent="0.3">
      <c r="B14" s="388" t="s">
        <v>486</v>
      </c>
      <c r="C14" s="384"/>
      <c r="D14" s="434">
        <v>0</v>
      </c>
      <c r="E14" s="434">
        <v>0</v>
      </c>
    </row>
    <row r="15" spans="1:11" x14ac:dyDescent="0.3">
      <c r="B15" s="387" t="s">
        <v>483</v>
      </c>
      <c r="C15" s="384"/>
      <c r="D15" s="434">
        <f>D10-D12-D13</f>
        <v>0.20307456420995518</v>
      </c>
      <c r="E15" s="434">
        <f>E10-E12-E13</f>
        <v>1.9626992028405792</v>
      </c>
    </row>
    <row r="16" spans="1:11" x14ac:dyDescent="0.3">
      <c r="B16" s="339" t="s">
        <v>484</v>
      </c>
      <c r="C16" s="384"/>
      <c r="D16" s="434">
        <v>2.7248580972119978</v>
      </c>
      <c r="E16" s="434">
        <v>2.7944038615530906</v>
      </c>
    </row>
    <row r="17" spans="2:7" x14ac:dyDescent="0.3">
      <c r="B17" s="385" t="s">
        <v>255</v>
      </c>
      <c r="C17" s="385"/>
      <c r="D17" s="385"/>
      <c r="E17" s="385"/>
    </row>
    <row r="18" spans="2:7" x14ac:dyDescent="0.3">
      <c r="B18" s="339" t="s">
        <v>485</v>
      </c>
      <c r="C18" s="389"/>
      <c r="D18" s="436">
        <v>8.8234400255502052</v>
      </c>
      <c r="E18" s="436">
        <v>6.225906465192117</v>
      </c>
    </row>
    <row r="19" spans="2:7" x14ac:dyDescent="0.3">
      <c r="B19" s="383" t="s">
        <v>256</v>
      </c>
      <c r="C19" s="383"/>
      <c r="D19" s="434">
        <f>D5-D18</f>
        <v>50.062163150957645</v>
      </c>
      <c r="E19" s="434">
        <f>E5-E18</f>
        <v>53.337214048341487</v>
      </c>
      <c r="F19" s="135"/>
      <c r="G19" s="135"/>
    </row>
    <row r="20" spans="2:7" ht="26.45" customHeight="1" x14ac:dyDescent="0.3">
      <c r="B20" s="613" t="s">
        <v>257</v>
      </c>
      <c r="C20" s="613"/>
      <c r="D20" s="434">
        <v>3.4330044739338788</v>
      </c>
      <c r="E20" s="434">
        <v>4.2887361256468557</v>
      </c>
    </row>
    <row r="21" spans="2:7" x14ac:dyDescent="0.3">
      <c r="B21" s="613" t="s">
        <v>578</v>
      </c>
      <c r="C21" s="613"/>
      <c r="D21" s="460">
        <v>1.1960358306476835</v>
      </c>
      <c r="E21" s="460">
        <v>1.108925214704177</v>
      </c>
    </row>
    <row r="22" spans="2:7" ht="17.25" thickBot="1" x14ac:dyDescent="0.35">
      <c r="B22" s="392" t="s">
        <v>258</v>
      </c>
      <c r="C22" s="393"/>
      <c r="D22" s="461">
        <v>8.3320371188687581</v>
      </c>
      <c r="E22" s="461">
        <v>7.8668871043930091</v>
      </c>
    </row>
    <row r="23" spans="2:7" x14ac:dyDescent="0.3">
      <c r="B23" s="622" t="s">
        <v>472</v>
      </c>
      <c r="C23" s="622"/>
      <c r="D23" s="622"/>
      <c r="E23" s="340" t="s">
        <v>491</v>
      </c>
    </row>
    <row r="26" spans="2:7" x14ac:dyDescent="0.3">
      <c r="D26" s="135"/>
      <c r="E26" s="135"/>
    </row>
  </sheetData>
  <mergeCells count="3">
    <mergeCell ref="B23:D23"/>
    <mergeCell ref="B20:C20"/>
    <mergeCell ref="B21:C21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árok14"/>
  <dimension ref="A1:J14"/>
  <sheetViews>
    <sheetView showGridLines="0" workbookViewId="0">
      <selection activeCell="B13" sqref="B13:G13"/>
    </sheetView>
  </sheetViews>
  <sheetFormatPr defaultColWidth="9.140625" defaultRowHeight="13.5" x14ac:dyDescent="0.25"/>
  <cols>
    <col min="1" max="1" width="9.140625" style="7"/>
    <col min="2" max="2" width="34.42578125" style="7" bestFit="1" customWidth="1"/>
    <col min="3" max="3" width="13.5703125" style="7" bestFit="1" customWidth="1"/>
    <col min="4" max="4" width="12.7109375" style="7" bestFit="1" customWidth="1"/>
    <col min="5" max="16384" width="9.140625" style="7"/>
  </cols>
  <sheetData>
    <row r="1" spans="1:10" ht="16.5" x14ac:dyDescent="0.3">
      <c r="A1" s="319"/>
    </row>
    <row r="3" spans="1:10" ht="17.25" customHeight="1" thickBot="1" x14ac:dyDescent="0.3">
      <c r="B3" s="623" t="s">
        <v>488</v>
      </c>
      <c r="C3" s="623"/>
      <c r="D3" s="623"/>
    </row>
    <row r="4" spans="1:10" s="306" customFormat="1" ht="17.25" thickBot="1" x14ac:dyDescent="0.35">
      <c r="B4" s="335"/>
      <c r="C4" s="335">
        <v>2023</v>
      </c>
      <c r="D4" s="335">
        <v>2024</v>
      </c>
      <c r="E4"/>
      <c r="F4"/>
      <c r="G4"/>
      <c r="H4"/>
      <c r="I4"/>
      <c r="J4"/>
    </row>
    <row r="5" spans="1:10" x14ac:dyDescent="0.25">
      <c r="B5" s="3" t="s">
        <v>281</v>
      </c>
      <c r="C5" s="309">
        <f>SUM(C6:C9)</f>
        <v>8.6813360969433191</v>
      </c>
      <c r="D5" s="309"/>
    </row>
    <row r="6" spans="1:10" x14ac:dyDescent="0.25">
      <c r="B6" s="256" t="s">
        <v>497</v>
      </c>
      <c r="C6" s="309">
        <v>6.8908935750546174</v>
      </c>
      <c r="D6" s="309">
        <v>6.4501653952222995</v>
      </c>
    </row>
    <row r="7" spans="1:10" x14ac:dyDescent="0.25">
      <c r="B7" s="256" t="s">
        <v>534</v>
      </c>
      <c r="C7" s="309">
        <v>1.1483673179166713</v>
      </c>
      <c r="D7" s="309"/>
    </row>
    <row r="8" spans="1:10" x14ac:dyDescent="0.25">
      <c r="B8" s="256" t="s">
        <v>580</v>
      </c>
      <c r="C8" s="309">
        <v>0.38272926204472424</v>
      </c>
      <c r="D8" s="309">
        <v>1.8665293873982653E-2</v>
      </c>
    </row>
    <row r="9" spans="1:10" ht="14.25" thickBot="1" x14ac:dyDescent="0.3">
      <c r="B9" s="390" t="s">
        <v>535</v>
      </c>
      <c r="C9" s="429">
        <v>0.25934594192730487</v>
      </c>
      <c r="D9" s="429"/>
    </row>
    <row r="10" spans="1:10" x14ac:dyDescent="0.25">
      <c r="B10" s="462" t="s">
        <v>597</v>
      </c>
      <c r="C10" s="391"/>
      <c r="D10" s="340" t="s">
        <v>491</v>
      </c>
    </row>
    <row r="13" spans="1:10" x14ac:dyDescent="0.25">
      <c r="C13" s="362"/>
    </row>
    <row r="14" spans="1:10" x14ac:dyDescent="0.25">
      <c r="B14" s="256"/>
      <c r="C14" s="309"/>
    </row>
  </sheetData>
  <mergeCells count="1">
    <mergeCell ref="B3:D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árok16"/>
  <dimension ref="A1:K31"/>
  <sheetViews>
    <sheetView showGridLines="0" zoomScaleNormal="100" workbookViewId="0">
      <selection activeCell="B13" sqref="B13:G13"/>
    </sheetView>
  </sheetViews>
  <sheetFormatPr defaultRowHeight="16.5" x14ac:dyDescent="0.3"/>
  <cols>
    <col min="2" max="2" width="36.85546875" customWidth="1"/>
    <col min="4" max="4" width="9.28515625" bestFit="1" customWidth="1"/>
    <col min="5" max="5" width="11.5703125" bestFit="1" customWidth="1"/>
    <col min="6" max="6" width="9.28515625" bestFit="1" customWidth="1"/>
    <col min="7" max="7" width="8.7109375" bestFit="1" customWidth="1"/>
  </cols>
  <sheetData>
    <row r="1" spans="1:11" x14ac:dyDescent="0.3">
      <c r="A1" s="319"/>
    </row>
    <row r="3" spans="1:11" ht="16.5" customHeight="1" thickBot="1" x14ac:dyDescent="0.35">
      <c r="B3" s="303" t="s">
        <v>489</v>
      </c>
      <c r="C3" s="303"/>
      <c r="D3" s="303"/>
      <c r="E3" s="303"/>
    </row>
    <row r="4" spans="1:11" s="307" customFormat="1" x14ac:dyDescent="0.3">
      <c r="B4" s="329"/>
      <c r="C4" s="329" t="s">
        <v>4</v>
      </c>
      <c r="D4" s="364">
        <v>2024</v>
      </c>
      <c r="E4" s="364">
        <v>2025</v>
      </c>
      <c r="F4"/>
      <c r="G4"/>
      <c r="H4"/>
      <c r="I4"/>
      <c r="J4"/>
      <c r="K4"/>
    </row>
    <row r="5" spans="1:11" s="304" customFormat="1" ht="17.25" thickBot="1" x14ac:dyDescent="0.35">
      <c r="B5" s="336" t="s">
        <v>218</v>
      </c>
      <c r="C5" s="336"/>
      <c r="D5" s="366" t="s">
        <v>3</v>
      </c>
      <c r="E5" s="366" t="s">
        <v>3</v>
      </c>
      <c r="F5" s="305"/>
    </row>
    <row r="6" spans="1:11" ht="16.5" customHeight="1" thickBot="1" x14ac:dyDescent="0.35">
      <c r="B6" s="379" t="s">
        <v>220</v>
      </c>
      <c r="C6" s="380" t="s">
        <v>36</v>
      </c>
      <c r="D6" s="439">
        <v>40.973257354564375</v>
      </c>
      <c r="E6" s="439">
        <v>42.821005251728941</v>
      </c>
      <c r="F6" s="322"/>
      <c r="G6" s="352"/>
      <c r="H6" s="352"/>
    </row>
    <row r="7" spans="1:11" ht="16.5" customHeight="1" x14ac:dyDescent="0.3">
      <c r="B7" s="398" t="s">
        <v>219</v>
      </c>
      <c r="C7" s="383"/>
      <c r="D7" s="440">
        <v>0</v>
      </c>
      <c r="E7" s="441">
        <v>0</v>
      </c>
      <c r="G7" s="352"/>
      <c r="H7" s="352"/>
    </row>
    <row r="8" spans="1:11" ht="16.5" customHeight="1" x14ac:dyDescent="0.3">
      <c r="B8" s="394" t="s">
        <v>222</v>
      </c>
      <c r="C8" s="386" t="s">
        <v>39</v>
      </c>
      <c r="D8" s="442">
        <v>11.569740983936114</v>
      </c>
      <c r="E8" s="442">
        <v>12.513313309129042</v>
      </c>
      <c r="F8" s="7"/>
      <c r="G8" s="352"/>
      <c r="H8" s="352"/>
    </row>
    <row r="9" spans="1:11" ht="16.5" customHeight="1" x14ac:dyDescent="0.3">
      <c r="B9" s="399" t="s">
        <v>224</v>
      </c>
      <c r="C9" s="386" t="s">
        <v>41</v>
      </c>
      <c r="D9" s="442">
        <v>8.1605062672759097</v>
      </c>
      <c r="E9" s="442">
        <v>8.418579588320787</v>
      </c>
      <c r="F9" s="7"/>
      <c r="G9" s="352"/>
      <c r="H9" s="352"/>
    </row>
    <row r="10" spans="1:11" ht="16.5" customHeight="1" x14ac:dyDescent="0.3">
      <c r="B10" s="394" t="s">
        <v>225</v>
      </c>
      <c r="C10" s="386" t="s">
        <v>43</v>
      </c>
      <c r="D10" s="442">
        <v>0</v>
      </c>
      <c r="E10" s="443">
        <v>0</v>
      </c>
      <c r="F10" s="7"/>
      <c r="G10" s="352"/>
      <c r="H10" s="352"/>
    </row>
    <row r="11" spans="1:11" ht="16.5" customHeight="1" x14ac:dyDescent="0.3">
      <c r="B11" s="394" t="s">
        <v>226</v>
      </c>
      <c r="C11" s="386" t="s">
        <v>45</v>
      </c>
      <c r="D11" s="442">
        <v>15.577526639127544</v>
      </c>
      <c r="E11" s="442">
        <v>15.701762032956996</v>
      </c>
      <c r="F11" s="7"/>
      <c r="G11" s="352"/>
      <c r="H11" s="352"/>
    </row>
    <row r="12" spans="1:11" ht="16.5" customHeight="1" x14ac:dyDescent="0.3">
      <c r="B12" s="394" t="s">
        <v>227</v>
      </c>
      <c r="C12" s="386" t="s">
        <v>47</v>
      </c>
      <c r="D12" s="442">
        <v>0.98541762007747724</v>
      </c>
      <c r="E12" s="442">
        <v>0.91451150766544387</v>
      </c>
      <c r="F12" s="7"/>
      <c r="G12" s="352"/>
      <c r="H12" s="352"/>
    </row>
    <row r="13" spans="1:11" ht="16.5" customHeight="1" x14ac:dyDescent="0.3">
      <c r="B13" s="394" t="s">
        <v>505</v>
      </c>
      <c r="C13" s="386"/>
      <c r="D13" s="442">
        <v>4.680065844147328</v>
      </c>
      <c r="E13" s="442">
        <v>5.2728388136566755</v>
      </c>
      <c r="F13" s="7"/>
      <c r="G13" s="352"/>
      <c r="H13" s="352"/>
    </row>
    <row r="14" spans="1:11" ht="16.5" customHeight="1" thickBot="1" x14ac:dyDescent="0.35">
      <c r="B14" s="395" t="s">
        <v>223</v>
      </c>
      <c r="C14" s="396"/>
      <c r="D14" s="424">
        <f>SUM(D8:D11)</f>
        <v>35.307773890339568</v>
      </c>
      <c r="E14" s="424">
        <f>SUM(E8:E11)</f>
        <v>36.63365493040682</v>
      </c>
      <c r="F14" s="7"/>
      <c r="G14" s="352"/>
      <c r="H14" s="352"/>
    </row>
    <row r="15" spans="1:11" ht="16.5" customHeight="1" thickBot="1" x14ac:dyDescent="0.35">
      <c r="B15" s="400" t="s">
        <v>221</v>
      </c>
      <c r="C15" s="342" t="s">
        <v>195</v>
      </c>
      <c r="D15" s="444">
        <v>46.758628592041127</v>
      </c>
      <c r="E15" s="444">
        <v>47.541005249441618</v>
      </c>
      <c r="F15" s="7"/>
      <c r="G15" s="352"/>
      <c r="H15" s="352"/>
    </row>
    <row r="16" spans="1:11" ht="16.5" customHeight="1" x14ac:dyDescent="0.3">
      <c r="B16" s="386" t="s">
        <v>219</v>
      </c>
      <c r="C16" s="383"/>
      <c r="D16" s="445">
        <v>0</v>
      </c>
      <c r="E16" s="446">
        <v>0</v>
      </c>
      <c r="F16" s="7"/>
      <c r="G16" s="352"/>
      <c r="H16" s="352"/>
    </row>
    <row r="17" spans="2:8" ht="16.5" customHeight="1" x14ac:dyDescent="0.3">
      <c r="B17" s="394" t="s">
        <v>229</v>
      </c>
      <c r="C17" s="386" t="s">
        <v>53</v>
      </c>
      <c r="D17" s="442">
        <v>10.793106802873917</v>
      </c>
      <c r="E17" s="442">
        <v>10.816125327620126</v>
      </c>
      <c r="F17" s="7"/>
      <c r="G17" s="352"/>
      <c r="H17" s="352"/>
    </row>
    <row r="18" spans="2:8" ht="16.5" customHeight="1" x14ac:dyDescent="0.3">
      <c r="B18" s="394" t="s">
        <v>230</v>
      </c>
      <c r="C18" s="386" t="s">
        <v>55</v>
      </c>
      <c r="D18" s="442">
        <v>5.8827460414200221</v>
      </c>
      <c r="E18" s="442">
        <v>5.9317966868026639</v>
      </c>
      <c r="F18" s="7"/>
      <c r="G18" s="352"/>
      <c r="H18" s="352"/>
    </row>
    <row r="19" spans="2:8" ht="22.9" customHeight="1" x14ac:dyDescent="0.3">
      <c r="B19" s="394" t="s">
        <v>231</v>
      </c>
      <c r="C19" s="386" t="s">
        <v>473</v>
      </c>
      <c r="D19" s="442">
        <v>20.71382651791512</v>
      </c>
      <c r="E19" s="442">
        <v>20.109644970131672</v>
      </c>
      <c r="F19" s="7"/>
      <c r="G19" s="352"/>
      <c r="H19" s="352"/>
    </row>
    <row r="20" spans="2:8" ht="16.5" customHeight="1" x14ac:dyDescent="0.3">
      <c r="B20" s="397" t="s">
        <v>228</v>
      </c>
      <c r="C20" s="383"/>
      <c r="D20" s="442">
        <v>0.22265721450196799</v>
      </c>
      <c r="E20" s="442">
        <v>0.21675558312672827</v>
      </c>
      <c r="F20" s="7"/>
      <c r="G20" s="352"/>
      <c r="H20" s="352"/>
    </row>
    <row r="21" spans="2:8" ht="16.5" customHeight="1" x14ac:dyDescent="0.3">
      <c r="B21" s="394" t="s">
        <v>232</v>
      </c>
      <c r="C21" s="386" t="s">
        <v>60</v>
      </c>
      <c r="D21" s="442">
        <v>1.4294653230000598</v>
      </c>
      <c r="E21" s="442">
        <v>1.5432087734732176</v>
      </c>
      <c r="G21" s="352"/>
      <c r="H21" s="352"/>
    </row>
    <row r="22" spans="2:8" ht="16.5" customHeight="1" x14ac:dyDescent="0.3">
      <c r="B22" s="394" t="s">
        <v>233</v>
      </c>
      <c r="C22" s="386" t="s">
        <v>62</v>
      </c>
      <c r="D22" s="442">
        <v>1.7614512113971323</v>
      </c>
      <c r="E22" s="442">
        <v>1.0577810267971954</v>
      </c>
      <c r="F22" s="7"/>
      <c r="G22" s="352"/>
      <c r="H22" s="352"/>
    </row>
    <row r="23" spans="2:8" ht="16.5" customHeight="1" x14ac:dyDescent="0.3">
      <c r="B23" s="394" t="s">
        <v>234</v>
      </c>
      <c r="C23" s="386" t="s">
        <v>469</v>
      </c>
      <c r="D23" s="442">
        <v>3.5315736277446605</v>
      </c>
      <c r="E23" s="442">
        <v>4.2335643980462923</v>
      </c>
      <c r="F23" s="7"/>
      <c r="G23" s="352"/>
      <c r="H23" s="352"/>
    </row>
    <row r="24" spans="2:8" ht="16.5" customHeight="1" x14ac:dyDescent="0.3">
      <c r="B24" s="394" t="s">
        <v>263</v>
      </c>
      <c r="C24" s="386" t="s">
        <v>66</v>
      </c>
      <c r="D24" s="442">
        <v>0.43474389710123379</v>
      </c>
      <c r="E24" s="442">
        <v>0.70412684205862874</v>
      </c>
      <c r="F24" s="7"/>
      <c r="G24" s="352"/>
      <c r="H24" s="352"/>
    </row>
    <row r="25" spans="2:8" ht="16.5" customHeight="1" thickBot="1" x14ac:dyDescent="0.35">
      <c r="B25" s="401" t="s">
        <v>504</v>
      </c>
      <c r="C25" s="396"/>
      <c r="D25" s="447">
        <v>2.2117151705889802</v>
      </c>
      <c r="E25" s="447">
        <v>3.1447572245118134</v>
      </c>
      <c r="F25" s="7"/>
      <c r="G25" s="352"/>
      <c r="H25" s="352"/>
    </row>
    <row r="26" spans="2:8" x14ac:dyDescent="0.3">
      <c r="B26" s="354" t="s">
        <v>503</v>
      </c>
      <c r="E26" s="340" t="s">
        <v>491</v>
      </c>
      <c r="F26" s="7"/>
      <c r="G26" s="352"/>
    </row>
    <row r="27" spans="2:8" x14ac:dyDescent="0.3">
      <c r="B27" s="339" t="s">
        <v>502</v>
      </c>
      <c r="C27" s="7"/>
      <c r="D27" s="360"/>
      <c r="E27" s="360"/>
      <c r="F27" s="360"/>
    </row>
    <row r="28" spans="2:8" x14ac:dyDescent="0.3">
      <c r="B28" s="624" t="s">
        <v>571</v>
      </c>
      <c r="C28" s="624"/>
      <c r="D28" s="624"/>
      <c r="E28" s="624"/>
      <c r="F28" s="7"/>
    </row>
    <row r="29" spans="2:8" x14ac:dyDescent="0.3">
      <c r="D29" s="361"/>
      <c r="E29" s="361"/>
      <c r="F29" s="361"/>
    </row>
    <row r="30" spans="2:8" x14ac:dyDescent="0.3">
      <c r="D30" s="363"/>
      <c r="E30" s="363"/>
      <c r="F30" s="363"/>
    </row>
    <row r="31" spans="2:8" x14ac:dyDescent="0.3">
      <c r="D31" s="490"/>
      <c r="E31" s="490"/>
    </row>
  </sheetData>
  <mergeCells count="1">
    <mergeCell ref="B28:E28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árok17"/>
  <dimension ref="A1:O25"/>
  <sheetViews>
    <sheetView showGridLines="0" zoomScaleNormal="100" workbookViewId="0">
      <selection activeCell="B13" sqref="B13:G13"/>
    </sheetView>
  </sheetViews>
  <sheetFormatPr defaultColWidth="9.140625" defaultRowHeight="16.5" customHeight="1" x14ac:dyDescent="0.25"/>
  <cols>
    <col min="1" max="1" width="9.140625" style="312"/>
    <col min="2" max="2" width="59.85546875" style="312" customWidth="1"/>
    <col min="3" max="6" width="10.85546875" style="312" customWidth="1"/>
    <col min="7" max="16384" width="9.140625" style="312"/>
  </cols>
  <sheetData>
    <row r="1" spans="1:15" ht="16.5" customHeight="1" x14ac:dyDescent="0.3">
      <c r="A1" s="319"/>
    </row>
    <row r="3" spans="1:15" ht="16.5" customHeight="1" thickBot="1" x14ac:dyDescent="0.3">
      <c r="B3" s="303" t="s">
        <v>314</v>
      </c>
      <c r="C3" s="311"/>
      <c r="D3" s="311"/>
      <c r="E3" s="311"/>
      <c r="F3" s="311"/>
    </row>
    <row r="4" spans="1:15" s="313" customFormat="1" ht="16.5" customHeight="1" x14ac:dyDescent="0.3">
      <c r="B4" s="328"/>
      <c r="C4" s="329">
        <v>2023</v>
      </c>
      <c r="D4" s="329">
        <v>2023</v>
      </c>
      <c r="E4" s="329">
        <v>2024</v>
      </c>
      <c r="F4" s="329">
        <v>2025</v>
      </c>
      <c r="G4"/>
      <c r="H4"/>
      <c r="I4"/>
      <c r="J4"/>
      <c r="K4"/>
      <c r="L4"/>
    </row>
    <row r="5" spans="1:15" s="313" customFormat="1" ht="15.75" customHeight="1" thickBot="1" x14ac:dyDescent="0.35">
      <c r="B5" s="337"/>
      <c r="C5" s="337" t="s">
        <v>29</v>
      </c>
      <c r="D5" s="337" t="s">
        <v>3</v>
      </c>
      <c r="E5" s="337" t="s">
        <v>3</v>
      </c>
      <c r="F5" s="337" t="s">
        <v>3</v>
      </c>
    </row>
    <row r="6" spans="1:15" ht="12.75" x14ac:dyDescent="0.25">
      <c r="B6" s="383" t="s">
        <v>494</v>
      </c>
      <c r="C6" s="451">
        <v>3350.4731231299984</v>
      </c>
      <c r="D6" s="450">
        <v>2.7281140561372279</v>
      </c>
      <c r="E6" s="450">
        <v>1.3499658220243642</v>
      </c>
      <c r="F6" s="450">
        <v>1.7008384107442105</v>
      </c>
    </row>
    <row r="7" spans="1:15" ht="12.75" x14ac:dyDescent="0.25">
      <c r="B7" s="416" t="s">
        <v>575</v>
      </c>
      <c r="C7" s="451">
        <v>2025.6565724299971</v>
      </c>
      <c r="D7" s="450">
        <v>1.6493856136325185</v>
      </c>
      <c r="E7" s="450">
        <v>0.4129130696955739</v>
      </c>
      <c r="F7" s="450">
        <v>0.1223383424532354</v>
      </c>
    </row>
    <row r="8" spans="1:15" ht="25.5" x14ac:dyDescent="0.25">
      <c r="B8" s="383" t="s">
        <v>299</v>
      </c>
      <c r="C8" s="454">
        <v>9.6544369351757044</v>
      </c>
      <c r="D8" s="455">
        <v>7.8611002503246527E-3</v>
      </c>
      <c r="E8" s="455">
        <v>8.2196636322420958E-3</v>
      </c>
      <c r="F8" s="455">
        <v>8.6917717327744184E-3</v>
      </c>
      <c r="G8" s="456" t="s">
        <v>576</v>
      </c>
      <c r="H8" s="457"/>
      <c r="I8" s="457"/>
      <c r="J8" s="457"/>
      <c r="K8" s="457"/>
      <c r="L8" s="457"/>
      <c r="M8" s="457"/>
      <c r="N8" s="457"/>
      <c r="O8" s="457"/>
    </row>
    <row r="9" spans="1:15" ht="16.5" customHeight="1" x14ac:dyDescent="0.25">
      <c r="B9" s="383" t="s">
        <v>500</v>
      </c>
      <c r="C9" s="452">
        <v>-295.83645442548027</v>
      </c>
      <c r="D9" s="453">
        <v>-0.24088406621271038</v>
      </c>
      <c r="E9" s="453">
        <v>1.0988131205780567</v>
      </c>
      <c r="F9" s="453">
        <v>1.2980578540319172</v>
      </c>
    </row>
    <row r="10" spans="1:15" ht="16.5" customHeight="1" thickBot="1" x14ac:dyDescent="0.3">
      <c r="B10" s="392" t="s">
        <v>498</v>
      </c>
      <c r="C10" s="448">
        <v>0</v>
      </c>
      <c r="D10" s="449">
        <v>0</v>
      </c>
      <c r="E10" s="448">
        <v>0</v>
      </c>
      <c r="F10" s="448">
        <v>0</v>
      </c>
    </row>
    <row r="11" spans="1:15" ht="16.5" customHeight="1" x14ac:dyDescent="0.25">
      <c r="B11" s="7"/>
      <c r="C11" s="7"/>
      <c r="D11" s="7"/>
      <c r="E11" s="7"/>
      <c r="F11" s="340" t="s">
        <v>491</v>
      </c>
    </row>
    <row r="12" spans="1:15" ht="16.5" customHeight="1" x14ac:dyDescent="0.25">
      <c r="B12" s="7"/>
      <c r="C12" s="7"/>
      <c r="D12" s="7"/>
      <c r="E12" s="7"/>
      <c r="F12" s="7"/>
    </row>
    <row r="13" spans="1:15" ht="16.5" customHeight="1" x14ac:dyDescent="0.25">
      <c r="B13" s="7"/>
      <c r="C13" s="7"/>
      <c r="D13" s="7"/>
      <c r="E13" s="7"/>
      <c r="F13" s="7"/>
    </row>
    <row r="14" spans="1:15" ht="16.5" customHeight="1" x14ac:dyDescent="0.25">
      <c r="D14" s="312">
        <v>122812.795</v>
      </c>
      <c r="E14" s="312">
        <v>131204.372</v>
      </c>
      <c r="F14" s="312">
        <v>139901.356</v>
      </c>
    </row>
    <row r="16" spans="1:15" ht="16.5" customHeight="1" x14ac:dyDescent="0.25">
      <c r="D16" s="343"/>
      <c r="E16" s="314"/>
      <c r="F16" s="314"/>
    </row>
    <row r="17" spans="4:7" ht="16.5" customHeight="1" x14ac:dyDescent="0.25">
      <c r="D17" s="315"/>
      <c r="E17" s="314"/>
      <c r="F17" s="314"/>
    </row>
    <row r="22" spans="4:7" ht="16.5" customHeight="1" x14ac:dyDescent="0.25">
      <c r="D22" s="316"/>
      <c r="E22" s="316"/>
      <c r="F22" s="317"/>
      <c r="G22" s="317"/>
    </row>
    <row r="23" spans="4:7" ht="16.5" customHeight="1" x14ac:dyDescent="0.25">
      <c r="D23" s="316"/>
      <c r="E23" s="316"/>
      <c r="F23" s="317"/>
      <c r="G23" s="317"/>
    </row>
    <row r="24" spans="4:7" ht="16.5" customHeight="1" x14ac:dyDescent="0.25">
      <c r="D24" s="316"/>
      <c r="E24" s="316"/>
      <c r="F24" s="317"/>
      <c r="G24" s="317"/>
    </row>
    <row r="25" spans="4:7" ht="16.5" customHeight="1" x14ac:dyDescent="0.25">
      <c r="F25" s="317"/>
    </row>
  </sheetData>
  <pageMargins left="0.7" right="0.7" top="0.75" bottom="0.75" header="0.3" footer="0.3"/>
  <headerFooter>
    <oddFooter>&amp;L_x000D_&amp;1#&amp;"Calibri"&amp;10&amp;K000000 Interné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árok18"/>
  <dimension ref="A1:L10"/>
  <sheetViews>
    <sheetView showGridLines="0" workbookViewId="0">
      <selection activeCell="B13" sqref="B13:G13"/>
    </sheetView>
  </sheetViews>
  <sheetFormatPr defaultRowHeight="16.5" x14ac:dyDescent="0.3"/>
  <cols>
    <col min="2" max="2" width="22.42578125" customWidth="1"/>
    <col min="3" max="6" width="11.7109375" customWidth="1"/>
  </cols>
  <sheetData>
    <row r="1" spans="1:12" x14ac:dyDescent="0.3">
      <c r="A1" s="319"/>
    </row>
    <row r="3" spans="1:12" ht="17.25" thickBot="1" x14ac:dyDescent="0.35">
      <c r="B3" s="303" t="s">
        <v>598</v>
      </c>
      <c r="C3" s="303"/>
      <c r="D3" s="303"/>
      <c r="E3" s="303"/>
      <c r="F3" s="303"/>
    </row>
    <row r="4" spans="1:12" s="7" customFormat="1" ht="16.5" customHeight="1" x14ac:dyDescent="0.3">
      <c r="B4" s="344"/>
      <c r="C4" s="625">
        <v>2024</v>
      </c>
      <c r="D4" s="625"/>
      <c r="E4" s="626">
        <v>2025</v>
      </c>
      <c r="F4" s="626"/>
      <c r="G4"/>
      <c r="H4"/>
      <c r="I4"/>
      <c r="J4"/>
      <c r="K4"/>
      <c r="L4"/>
    </row>
    <row r="5" spans="1:12" ht="17.25" thickBot="1" x14ac:dyDescent="0.35">
      <c r="B5" s="326"/>
      <c r="C5" s="345" t="s">
        <v>3</v>
      </c>
      <c r="D5" s="345" t="s">
        <v>284</v>
      </c>
      <c r="E5" s="345" t="s">
        <v>3</v>
      </c>
      <c r="F5" s="345" t="s">
        <v>284</v>
      </c>
    </row>
    <row r="6" spans="1:12" x14ac:dyDescent="0.3">
      <c r="B6" s="339" t="s">
        <v>282</v>
      </c>
      <c r="C6" s="333">
        <v>4.5338146201408591</v>
      </c>
      <c r="D6" s="333">
        <v>9.6962095695693034</v>
      </c>
      <c r="E6" s="333">
        <v>4.447657390826147</v>
      </c>
      <c r="F6" s="333">
        <v>9.3554130113359069</v>
      </c>
    </row>
    <row r="7" spans="1:12" x14ac:dyDescent="0.3">
      <c r="B7" s="339" t="s">
        <v>283</v>
      </c>
      <c r="C7" s="333">
        <v>6.919926418305633</v>
      </c>
      <c r="D7" s="333">
        <v>14.799250163387997</v>
      </c>
      <c r="E7" s="333">
        <v>6.9567460089521944</v>
      </c>
      <c r="F7" s="333">
        <v>14.633148736445584</v>
      </c>
    </row>
    <row r="8" spans="1:12" ht="17.25" thickBot="1" x14ac:dyDescent="0.35">
      <c r="B8" s="326" t="s">
        <v>315</v>
      </c>
      <c r="C8" s="438">
        <v>3.7221320643187103E-2</v>
      </c>
      <c r="D8" s="438">
        <v>7.9603105916418199E-2</v>
      </c>
      <c r="E8" s="438">
        <v>4.8594954290507378E-2</v>
      </c>
      <c r="F8" s="438">
        <v>0.1022169262840275</v>
      </c>
    </row>
    <row r="9" spans="1:12" ht="16.5" customHeight="1" x14ac:dyDescent="0.3">
      <c r="B9" s="491" t="s">
        <v>471</v>
      </c>
      <c r="C9" s="367"/>
      <c r="D9" s="367"/>
      <c r="E9" s="367"/>
      <c r="F9" s="348" t="s">
        <v>491</v>
      </c>
    </row>
    <row r="10" spans="1:12" x14ac:dyDescent="0.3">
      <c r="F10" s="348"/>
    </row>
  </sheetData>
  <mergeCells count="2">
    <mergeCell ref="C4:D4"/>
    <mergeCell ref="E4:F4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árok19"/>
  <dimension ref="B3:P19"/>
  <sheetViews>
    <sheetView showGridLines="0" workbookViewId="0">
      <selection activeCell="B13" sqref="B13:G13"/>
    </sheetView>
  </sheetViews>
  <sheetFormatPr defaultColWidth="9.140625" defaultRowHeight="16.5" x14ac:dyDescent="0.3"/>
  <cols>
    <col min="1" max="1" width="9.140625" style="319"/>
    <col min="2" max="2" width="23.28515625" style="319" bestFit="1" customWidth="1"/>
    <col min="3" max="3" width="12.42578125" style="319" customWidth="1"/>
    <col min="4" max="13" width="9.140625" style="319"/>
    <col min="14" max="14" width="9.85546875" style="319" bestFit="1" customWidth="1"/>
    <col min="15" max="16384" width="9.140625" style="319"/>
  </cols>
  <sheetData>
    <row r="3" spans="2:16" ht="17.25" thickBot="1" x14ac:dyDescent="0.35">
      <c r="B3" s="303" t="s">
        <v>599</v>
      </c>
      <c r="C3" s="303"/>
      <c r="D3" s="303"/>
      <c r="E3" s="303"/>
      <c r="F3" s="303"/>
      <c r="G3" s="318"/>
    </row>
    <row r="4" spans="2:16" x14ac:dyDescent="0.3">
      <c r="B4" s="355" t="s">
        <v>285</v>
      </c>
      <c r="C4" s="353" t="s">
        <v>286</v>
      </c>
      <c r="D4" s="627">
        <v>2024</v>
      </c>
      <c r="E4" s="627"/>
      <c r="F4" s="627">
        <v>2025</v>
      </c>
      <c r="G4" s="627"/>
      <c r="H4"/>
      <c r="I4"/>
      <c r="J4"/>
      <c r="K4"/>
      <c r="L4"/>
      <c r="M4"/>
    </row>
    <row r="5" spans="2:16" ht="17.25" thickBot="1" x14ac:dyDescent="0.35">
      <c r="B5" s="356"/>
      <c r="C5" s="346"/>
      <c r="D5" s="347" t="s">
        <v>3</v>
      </c>
      <c r="E5" s="347" t="s">
        <v>284</v>
      </c>
      <c r="F5" s="347" t="s">
        <v>287</v>
      </c>
      <c r="G5" s="357" t="s">
        <v>284</v>
      </c>
    </row>
    <row r="6" spans="2:16" x14ac:dyDescent="0.3">
      <c r="B6" s="339" t="s">
        <v>288</v>
      </c>
      <c r="C6" s="386">
        <v>1</v>
      </c>
      <c r="D6" s="333">
        <v>5.6522605816824463</v>
      </c>
      <c r="E6" s="333">
        <v>12.088165867731474</v>
      </c>
      <c r="F6" s="333">
        <v>6.3697366878988655</v>
      </c>
      <c r="G6" s="333">
        <v>13.398405554273971</v>
      </c>
      <c r="H6" s="320"/>
      <c r="I6" s="320"/>
      <c r="K6" s="320"/>
      <c r="L6" s="320"/>
      <c r="N6" s="320"/>
      <c r="O6" s="320"/>
      <c r="P6" s="320"/>
    </row>
    <row r="7" spans="2:16" x14ac:dyDescent="0.3">
      <c r="B7" s="339" t="s">
        <v>289</v>
      </c>
      <c r="C7" s="386">
        <v>2</v>
      </c>
      <c r="D7" s="333">
        <v>1.7505277949122</v>
      </c>
      <c r="E7" s="333">
        <v>3.7437535009531064</v>
      </c>
      <c r="F7" s="333">
        <v>2.4644135686576187</v>
      </c>
      <c r="G7" s="333">
        <v>5.1837641121115423</v>
      </c>
    </row>
    <row r="8" spans="2:16" x14ac:dyDescent="0.3">
      <c r="B8" s="339" t="s">
        <v>290</v>
      </c>
      <c r="C8" s="386">
        <v>3</v>
      </c>
      <c r="D8" s="333">
        <v>2.2556283414092331</v>
      </c>
      <c r="E8" s="333">
        <v>4.8239831007215805</v>
      </c>
      <c r="F8" s="333">
        <v>2.2423342344158552</v>
      </c>
      <c r="G8" s="333">
        <v>4.7166319320565737</v>
      </c>
      <c r="H8" s="320"/>
      <c r="I8" s="320"/>
      <c r="K8" s="320"/>
      <c r="L8" s="320"/>
    </row>
    <row r="9" spans="2:16" x14ac:dyDescent="0.3">
      <c r="B9" s="339" t="s">
        <v>291</v>
      </c>
      <c r="C9" s="386">
        <v>4</v>
      </c>
      <c r="D9" s="333">
        <v>5.4962032820064861</v>
      </c>
      <c r="E9" s="333">
        <v>11.75441506199779</v>
      </c>
      <c r="F9" s="333">
        <v>5.4460951758037286</v>
      </c>
      <c r="G9" s="333">
        <v>11.455574292610683</v>
      </c>
      <c r="H9" s="320"/>
      <c r="I9" s="320"/>
      <c r="K9" s="320"/>
      <c r="L9" s="320"/>
    </row>
    <row r="10" spans="2:16" x14ac:dyDescent="0.3">
      <c r="B10" s="339" t="s">
        <v>292</v>
      </c>
      <c r="C10" s="386">
        <v>5</v>
      </c>
      <c r="D10" s="333">
        <v>0.69503171738819802</v>
      </c>
      <c r="E10" s="333">
        <v>1.4864245131143574</v>
      </c>
      <c r="F10" s="333">
        <v>0.97054598956138782</v>
      </c>
      <c r="G10" s="333">
        <v>2.0414923590047294</v>
      </c>
    </row>
    <row r="11" spans="2:16" x14ac:dyDescent="0.3">
      <c r="B11" s="339" t="s">
        <v>293</v>
      </c>
      <c r="C11" s="386">
        <v>6</v>
      </c>
      <c r="D11" s="333">
        <v>0.66557766840269617</v>
      </c>
      <c r="E11" s="333">
        <v>1.4234328260773361</v>
      </c>
      <c r="F11" s="333">
        <v>0.55739917202803946</v>
      </c>
      <c r="G11" s="333">
        <v>1.1724597936106669</v>
      </c>
    </row>
    <row r="12" spans="2:16" x14ac:dyDescent="0.3">
      <c r="B12" s="339" t="s">
        <v>294</v>
      </c>
      <c r="C12" s="386">
        <v>7</v>
      </c>
      <c r="D12" s="333">
        <v>6.919926418305633</v>
      </c>
      <c r="E12" s="333">
        <v>14.799250163387997</v>
      </c>
      <c r="F12" s="333">
        <v>6.9567460089521944</v>
      </c>
      <c r="G12" s="333">
        <v>14.633148736445584</v>
      </c>
      <c r="H12" s="320"/>
      <c r="I12" s="320"/>
      <c r="K12" s="320"/>
      <c r="L12" s="320"/>
    </row>
    <row r="13" spans="2:16" x14ac:dyDescent="0.3">
      <c r="B13" s="339" t="s">
        <v>295</v>
      </c>
      <c r="C13" s="386">
        <v>8</v>
      </c>
      <c r="D13" s="333">
        <v>1.1171937166849897</v>
      </c>
      <c r="E13" s="333">
        <v>2.3892781938329763</v>
      </c>
      <c r="F13" s="333">
        <v>1.078197555140209</v>
      </c>
      <c r="G13" s="333">
        <v>2.2679317559295251</v>
      </c>
    </row>
    <row r="14" spans="2:16" x14ac:dyDescent="0.3">
      <c r="B14" s="339" t="s">
        <v>296</v>
      </c>
      <c r="C14" s="386">
        <v>9</v>
      </c>
      <c r="D14" s="333">
        <v>4.5338146201408591</v>
      </c>
      <c r="E14" s="333">
        <v>9.6962095695693034</v>
      </c>
      <c r="F14" s="333">
        <v>4.447657390826147</v>
      </c>
      <c r="G14" s="333">
        <v>9.3554130113359069</v>
      </c>
      <c r="H14" s="320"/>
      <c r="I14" s="320"/>
      <c r="K14" s="320"/>
      <c r="L14" s="320"/>
    </row>
    <row r="15" spans="2:16" ht="17.25" thickBot="1" x14ac:dyDescent="0.35">
      <c r="B15" s="326" t="s">
        <v>297</v>
      </c>
      <c r="C15" s="396">
        <v>10</v>
      </c>
      <c r="D15" s="432">
        <v>17.672464451108382</v>
      </c>
      <c r="E15" s="432">
        <v>37.795087202614077</v>
      </c>
      <c r="F15" s="432">
        <v>17.007879466157569</v>
      </c>
      <c r="G15" s="432">
        <v>35.775178452620821</v>
      </c>
      <c r="H15" s="320"/>
      <c r="I15" s="320"/>
      <c r="K15" s="320"/>
      <c r="L15" s="320"/>
    </row>
    <row r="16" spans="2:16" ht="17.25" thickBot="1" x14ac:dyDescent="0.35">
      <c r="B16" s="417" t="s">
        <v>298</v>
      </c>
      <c r="C16" s="418" t="s">
        <v>195</v>
      </c>
      <c r="D16" s="437">
        <v>46.758628592041127</v>
      </c>
      <c r="E16" s="437">
        <v>100</v>
      </c>
      <c r="F16" s="437">
        <v>47.541005249441618</v>
      </c>
      <c r="G16" s="437">
        <v>100</v>
      </c>
      <c r="H16" s="320"/>
      <c r="I16" s="320"/>
      <c r="K16" s="320"/>
      <c r="L16" s="320"/>
    </row>
    <row r="17" spans="2:9" ht="66" customHeight="1" x14ac:dyDescent="0.3">
      <c r="B17" s="628" t="s">
        <v>305</v>
      </c>
      <c r="C17" s="628"/>
      <c r="D17" s="628"/>
      <c r="E17" s="628"/>
      <c r="F17" s="628"/>
      <c r="G17" s="628"/>
      <c r="H17" s="320"/>
      <c r="I17" s="320"/>
    </row>
    <row r="18" spans="2:9" x14ac:dyDescent="0.3">
      <c r="B18" s="7"/>
      <c r="C18" s="7"/>
      <c r="D18" s="7"/>
      <c r="E18" s="7"/>
      <c r="F18" s="7"/>
      <c r="G18" s="7"/>
    </row>
    <row r="19" spans="2:9" x14ac:dyDescent="0.3">
      <c r="B19" s="7"/>
      <c r="C19" s="7"/>
      <c r="D19" s="362"/>
      <c r="E19" s="362"/>
      <c r="F19" s="362"/>
      <c r="G19" s="362"/>
      <c r="H19" s="362"/>
    </row>
  </sheetData>
  <mergeCells count="3">
    <mergeCell ref="D4:E4"/>
    <mergeCell ref="F4:G4"/>
    <mergeCell ref="B17:G17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árok21"/>
  <dimension ref="B2:J48"/>
  <sheetViews>
    <sheetView showGridLines="0" zoomScale="85" zoomScaleNormal="85" workbookViewId="0">
      <selection activeCell="B13" sqref="B13:G13"/>
    </sheetView>
  </sheetViews>
  <sheetFormatPr defaultRowHeight="16.5" x14ac:dyDescent="0.3"/>
  <cols>
    <col min="2" max="2" width="46" customWidth="1"/>
  </cols>
  <sheetData>
    <row r="2" spans="2:10" ht="33.75" thickBot="1" x14ac:dyDescent="0.35">
      <c r="C2" s="479" t="s">
        <v>554</v>
      </c>
      <c r="D2" s="479" t="s">
        <v>530</v>
      </c>
      <c r="E2" s="479" t="s">
        <v>555</v>
      </c>
      <c r="F2" s="479" t="s">
        <v>556</v>
      </c>
      <c r="G2" s="479" t="s">
        <v>557</v>
      </c>
      <c r="H2" s="479" t="s">
        <v>558</v>
      </c>
      <c r="I2" s="479" t="s">
        <v>565</v>
      </c>
      <c r="J2" s="479" t="s">
        <v>566</v>
      </c>
    </row>
    <row r="3" spans="2:10" x14ac:dyDescent="0.3">
      <c r="B3" s="463" t="s">
        <v>536</v>
      </c>
      <c r="C3" s="464"/>
      <c r="D3" s="371"/>
      <c r="E3" s="371"/>
      <c r="F3" s="371"/>
      <c r="G3" s="371"/>
      <c r="H3" s="371"/>
      <c r="I3" s="371"/>
      <c r="J3" s="371"/>
    </row>
    <row r="4" spans="2:10" ht="17.25" customHeight="1" x14ac:dyDescent="0.3">
      <c r="B4" s="465" t="s">
        <v>537</v>
      </c>
      <c r="C4" s="464"/>
      <c r="E4" s="135">
        <f t="shared" ref="E4:F4" si="0">SUM(E7,E15)</f>
        <v>6.0611168106730028E-3</v>
      </c>
      <c r="F4" s="135">
        <f t="shared" si="0"/>
        <v>4.2506723983518589E-2</v>
      </c>
      <c r="G4" s="135">
        <f>SUM(G7,G15)</f>
        <v>0.33540153532048511</v>
      </c>
      <c r="H4" s="135">
        <f t="shared" ref="H4:J4" si="1">SUM(H7,H15)</f>
        <v>0.47332416636238306</v>
      </c>
      <c r="I4" s="135">
        <f t="shared" si="1"/>
        <v>0.86186226815414158</v>
      </c>
      <c r="J4" s="135">
        <f t="shared" si="1"/>
        <v>0.37484969553853087</v>
      </c>
    </row>
    <row r="5" spans="2:10" ht="16.5" customHeight="1" x14ac:dyDescent="0.3">
      <c r="B5" s="465" t="s">
        <v>538</v>
      </c>
      <c r="C5" s="464"/>
      <c r="E5" s="135">
        <v>0.90105616019193535</v>
      </c>
      <c r="F5" s="135">
        <v>0.36324130811807781</v>
      </c>
      <c r="G5" s="135">
        <v>1.1163331963904901</v>
      </c>
      <c r="H5" s="135">
        <v>1.0026147200249471</v>
      </c>
      <c r="I5" s="135">
        <v>1.0499579304658491</v>
      </c>
      <c r="J5" s="135">
        <v>0.64557253936289405</v>
      </c>
    </row>
    <row r="6" spans="2:10" ht="17.25" customHeight="1" x14ac:dyDescent="0.3">
      <c r="B6" s="466" t="s">
        <v>539</v>
      </c>
      <c r="C6" s="464"/>
      <c r="D6" s="467"/>
      <c r="E6" s="468"/>
      <c r="F6" s="468"/>
      <c r="G6" s="468"/>
      <c r="H6" s="468"/>
      <c r="I6" s="468"/>
      <c r="J6" s="468"/>
    </row>
    <row r="7" spans="2:10" ht="17.25" customHeight="1" x14ac:dyDescent="0.3">
      <c r="B7" s="465" t="s">
        <v>540</v>
      </c>
      <c r="C7" s="419"/>
      <c r="E7" s="135">
        <v>6.0611168106730028E-3</v>
      </c>
      <c r="F7" s="135">
        <v>4.2506723983518589E-2</v>
      </c>
      <c r="G7" s="135">
        <v>0.12360112804207413</v>
      </c>
      <c r="H7" s="135">
        <v>0.1338720633486207</v>
      </c>
      <c r="I7" s="135">
        <v>0.20425248773142698</v>
      </c>
      <c r="J7" s="135">
        <v>0.11581059524894492</v>
      </c>
    </row>
    <row r="8" spans="2:10" ht="16.5" customHeight="1" x14ac:dyDescent="0.3">
      <c r="B8" s="480" t="s">
        <v>541</v>
      </c>
      <c r="C8" s="464"/>
      <c r="D8" s="467"/>
      <c r="E8" s="468"/>
      <c r="F8" s="468"/>
      <c r="G8" s="468"/>
      <c r="H8" s="468"/>
      <c r="I8" s="468"/>
      <c r="J8" s="468"/>
    </row>
    <row r="9" spans="2:10" x14ac:dyDescent="0.3">
      <c r="B9" s="481" t="s">
        <v>542</v>
      </c>
      <c r="C9" s="464" t="s">
        <v>126</v>
      </c>
      <c r="E9" s="135">
        <v>6.7178078025530912E-4</v>
      </c>
      <c r="F9" s="135">
        <v>7.0220880596419052E-3</v>
      </c>
      <c r="G9" s="135">
        <v>2.6845737042300845E-2</v>
      </c>
      <c r="H9" s="135">
        <v>1.9984852334036553E-2</v>
      </c>
      <c r="I9" s="135">
        <v>3.3332057196071782E-2</v>
      </c>
      <c r="J9" s="135">
        <v>2.3558574910895021E-2</v>
      </c>
    </row>
    <row r="10" spans="2:10" x14ac:dyDescent="0.3">
      <c r="B10" s="481" t="s">
        <v>543</v>
      </c>
      <c r="C10" s="464" t="s">
        <v>55</v>
      </c>
      <c r="E10" s="135">
        <v>1.7370832151099449E-4</v>
      </c>
      <c r="F10" s="135">
        <v>8.9452228365553554E-3</v>
      </c>
      <c r="G10" s="135">
        <v>4.0146468452248812E-2</v>
      </c>
      <c r="H10" s="135">
        <v>4.5607474116792383E-2</v>
      </c>
      <c r="I10" s="135">
        <v>1.9491590917817835E-2</v>
      </c>
      <c r="J10" s="135">
        <v>1.6552032201176913E-2</v>
      </c>
    </row>
    <row r="11" spans="2:10" ht="33" x14ac:dyDescent="0.3">
      <c r="B11" s="481" t="s">
        <v>544</v>
      </c>
      <c r="C11" s="464" t="s">
        <v>531</v>
      </c>
      <c r="E11" s="135" t="s">
        <v>574</v>
      </c>
      <c r="F11" s="135" t="s">
        <v>574</v>
      </c>
      <c r="G11" s="135">
        <v>1.4855129711851279E-2</v>
      </c>
      <c r="H11" s="135">
        <v>6.9380309979304652E-3</v>
      </c>
      <c r="I11" s="135">
        <v>9.0056310819460542E-3</v>
      </c>
      <c r="J11" s="135">
        <v>6.4906070000595711E-3</v>
      </c>
    </row>
    <row r="12" spans="2:10" x14ac:dyDescent="0.3">
      <c r="B12" s="481" t="s">
        <v>545</v>
      </c>
      <c r="C12" s="464" t="s">
        <v>15</v>
      </c>
      <c r="E12" s="135" t="s">
        <v>574</v>
      </c>
      <c r="F12" s="135" t="s">
        <v>574</v>
      </c>
      <c r="G12" s="135" t="s">
        <v>574</v>
      </c>
      <c r="H12" s="135"/>
      <c r="I12" s="135"/>
      <c r="J12" s="135"/>
    </row>
    <row r="13" spans="2:10" x14ac:dyDescent="0.3">
      <c r="B13" s="481" t="s">
        <v>546</v>
      </c>
      <c r="C13" s="464" t="s">
        <v>62</v>
      </c>
      <c r="E13" s="135" t="s">
        <v>574</v>
      </c>
      <c r="F13" s="135" t="s">
        <v>574</v>
      </c>
      <c r="G13" s="135">
        <v>3.19559537750118E-2</v>
      </c>
      <c r="H13" s="135">
        <v>3.9662550269285238E-2</v>
      </c>
      <c r="I13" s="135">
        <v>8.2231511751751724E-2</v>
      </c>
      <c r="J13" s="135">
        <v>4.4600605511652937E-2</v>
      </c>
    </row>
    <row r="14" spans="2:10" x14ac:dyDescent="0.3">
      <c r="B14" s="481" t="s">
        <v>547</v>
      </c>
      <c r="C14" s="464" t="s">
        <v>532</v>
      </c>
      <c r="E14" s="135">
        <v>5.2156277089066994E-3</v>
      </c>
      <c r="F14" s="135">
        <v>2.6539413087321329E-2</v>
      </c>
      <c r="G14" s="135">
        <v>9.79783906066139E-3</v>
      </c>
      <c r="H14" s="135">
        <v>2.167915563057609E-2</v>
      </c>
      <c r="I14" s="135">
        <v>6.0191696783839607E-2</v>
      </c>
      <c r="J14" s="135">
        <v>2.4608775625160489E-2</v>
      </c>
    </row>
    <row r="15" spans="2:10" x14ac:dyDescent="0.3">
      <c r="B15" s="465" t="s">
        <v>548</v>
      </c>
      <c r="C15" s="464"/>
      <c r="E15" s="135">
        <v>0</v>
      </c>
      <c r="F15" s="135">
        <v>0</v>
      </c>
      <c r="G15" s="135">
        <v>0.21180040727841098</v>
      </c>
      <c r="H15" s="135">
        <v>0.33945210301376233</v>
      </c>
      <c r="I15" s="135">
        <v>0.65760978042271456</v>
      </c>
      <c r="J15" s="135">
        <v>0.25903910028958593</v>
      </c>
    </row>
    <row r="16" spans="2:10" x14ac:dyDescent="0.3">
      <c r="B16" s="480" t="s">
        <v>490</v>
      </c>
      <c r="C16" s="464"/>
      <c r="D16" s="467"/>
      <c r="E16" s="468"/>
      <c r="F16" s="468"/>
      <c r="G16" s="468"/>
      <c r="H16" s="468"/>
      <c r="I16" s="468"/>
      <c r="J16" s="468"/>
    </row>
    <row r="17" spans="2:10" x14ac:dyDescent="0.3">
      <c r="B17" s="465" t="s">
        <v>549</v>
      </c>
      <c r="C17" s="464" t="s">
        <v>469</v>
      </c>
      <c r="E17" s="135" t="s">
        <v>574</v>
      </c>
      <c r="F17" s="135" t="s">
        <v>574</v>
      </c>
      <c r="G17" s="135">
        <v>0.20450230776035996</v>
      </c>
      <c r="H17" s="135">
        <v>0.23673906232331957</v>
      </c>
      <c r="I17" s="135">
        <v>0.3834866332532188</v>
      </c>
      <c r="J17" s="135">
        <v>0.21169181598677717</v>
      </c>
    </row>
    <row r="18" spans="2:10" x14ac:dyDescent="0.3">
      <c r="B18" s="465" t="s">
        <v>550</v>
      </c>
      <c r="C18" s="464" t="s">
        <v>533</v>
      </c>
      <c r="E18" s="135" t="s">
        <v>574</v>
      </c>
      <c r="F18" s="135" t="s">
        <v>574</v>
      </c>
      <c r="G18" s="135">
        <v>7.2980995180510298E-3</v>
      </c>
      <c r="H18" s="135">
        <v>9.0876544876111284E-2</v>
      </c>
      <c r="I18" s="135">
        <v>0.24464523417485673</v>
      </c>
      <c r="J18" s="135">
        <v>4.3878295518130987E-2</v>
      </c>
    </row>
    <row r="19" spans="2:10" x14ac:dyDescent="0.3">
      <c r="B19" s="466" t="s">
        <v>551</v>
      </c>
      <c r="C19" s="464"/>
      <c r="D19" s="467"/>
      <c r="E19" s="468"/>
      <c r="F19" s="468"/>
      <c r="G19" s="468"/>
      <c r="H19" s="468"/>
      <c r="I19" s="468"/>
      <c r="J19" s="468"/>
    </row>
    <row r="20" spans="2:10" x14ac:dyDescent="0.3">
      <c r="B20" s="465" t="s">
        <v>552</v>
      </c>
      <c r="C20" s="464"/>
      <c r="E20" s="135"/>
      <c r="F20" s="135"/>
      <c r="G20" s="135"/>
      <c r="H20" s="135"/>
      <c r="I20" s="135"/>
      <c r="J20" s="135"/>
    </row>
    <row r="21" spans="2:10" x14ac:dyDescent="0.3">
      <c r="B21" s="465" t="s">
        <v>553</v>
      </c>
      <c r="C21" s="464"/>
      <c r="E21" s="135"/>
      <c r="F21" s="135"/>
      <c r="G21" s="135"/>
      <c r="H21" s="135"/>
      <c r="I21" s="135"/>
      <c r="J21" s="135"/>
    </row>
    <row r="22" spans="2:10" x14ac:dyDescent="0.3">
      <c r="B22" s="465" t="s">
        <v>559</v>
      </c>
      <c r="C22" s="464"/>
      <c r="E22" s="135"/>
      <c r="F22" s="135"/>
      <c r="G22" s="135"/>
      <c r="H22" s="135"/>
      <c r="I22" s="135"/>
      <c r="J22" s="135"/>
    </row>
    <row r="23" spans="2:10" x14ac:dyDescent="0.3">
      <c r="E23" s="3"/>
      <c r="F23" s="3"/>
      <c r="G23" s="3"/>
      <c r="H23" s="3"/>
      <c r="I23" s="3"/>
      <c r="J23" s="3"/>
    </row>
    <row r="27" spans="2:10" ht="17.25" customHeight="1" x14ac:dyDescent="0.3"/>
    <row r="28" spans="2:10" ht="17.25" customHeight="1" x14ac:dyDescent="0.3"/>
    <row r="29" spans="2:10" ht="27" customHeight="1" x14ac:dyDescent="0.3"/>
    <row r="30" spans="2:10" ht="27" customHeight="1" x14ac:dyDescent="0.3"/>
    <row r="31" spans="2:10" ht="27" customHeight="1" x14ac:dyDescent="0.3"/>
    <row r="32" spans="2:10" ht="16.5" customHeight="1" x14ac:dyDescent="0.3"/>
    <row r="40" ht="27" customHeight="1" x14ac:dyDescent="0.3"/>
    <row r="42" ht="27" customHeight="1" x14ac:dyDescent="0.3"/>
    <row r="43" ht="16.5" customHeight="1" x14ac:dyDescent="0.3"/>
    <row r="44" ht="27" customHeight="1" x14ac:dyDescent="0.3"/>
    <row r="45" ht="27" customHeight="1" x14ac:dyDescent="0.3"/>
    <row r="46" ht="27" customHeight="1" x14ac:dyDescent="0.3"/>
    <row r="47" ht="17.25" customHeight="1" x14ac:dyDescent="0.3"/>
    <row r="48" ht="16.5" customHeight="1" x14ac:dyDescent="0.3"/>
  </sheetData>
  <dataValidations disablePrompts="1" count="20">
    <dataValidation type="list" showInputMessage="1" showErrorMessage="1" errorTitle="Invalid &quot;ESA CODE&quot;" error="The value should not be modified!" promptTitle="This data should not be modified!" prompt=" " sqref="C9" xr:uid="{00000000-0002-0000-1300-000000000000}">
      <formula1>"D.1"</formula1>
    </dataValidation>
    <dataValidation type="custom" showInputMessage="1" showErrorMessage="1" errorTitle="Invalid &quot;ESA CODE&quot;" error="The value should not be modified!" promptTitle="This data should not be modified!" prompt=" " sqref="C8" xr:uid="{00000000-0002-0000-1300-000001000000}">
      <formula1>ISBLANK($B$8)</formula1>
    </dataValidation>
    <dataValidation type="custom" showInputMessage="1" showErrorMessage="1" errorTitle="Invalid &quot;ESA CODE&quot;" error="The value should not be modified!" promptTitle="This data should not be modified!" prompt=" " sqref="C7" xr:uid="{00000000-0002-0000-1300-000002000000}">
      <formula1>ISBLANK($B$7)</formula1>
    </dataValidation>
    <dataValidation type="custom" showInputMessage="1" showErrorMessage="1" errorTitle="Invalid &quot;ESA CODE&quot;" error="The value should not be modified!" promptTitle="This data should not be modified!" prompt=" " sqref="C6" xr:uid="{00000000-0002-0000-1300-000003000000}">
      <formula1>ISBLANK($B$6)</formula1>
    </dataValidation>
    <dataValidation type="custom" showInputMessage="1" showErrorMessage="1" errorTitle="Invalid &quot;ESA CODE&quot;" error="The value should not be modified!" promptTitle="This data should not be modified!" prompt=" " sqref="C5" xr:uid="{00000000-0002-0000-1300-000004000000}">
      <formula1>ISBLANK($B$5)</formula1>
    </dataValidation>
    <dataValidation type="custom" showInputMessage="1" showErrorMessage="1" errorTitle="Invalid &quot;ESA CODE&quot;" error="The value should not be modified!" promptTitle="This data should not be modified!" prompt=" " sqref="C4" xr:uid="{00000000-0002-0000-1300-000005000000}">
      <formula1>ISBLANK($B$4)</formula1>
    </dataValidation>
    <dataValidation type="custom" showInputMessage="1" showErrorMessage="1" errorTitle="Invalid &quot;ESA CODE&quot;" error="The value should not be modified!" promptTitle="This data should not be modified!" prompt=" " sqref="C3" xr:uid="{00000000-0002-0000-1300-000006000000}">
      <formula1>ISBLANK($B$3)</formula1>
    </dataValidation>
    <dataValidation type="custom" showInputMessage="1" showErrorMessage="1" errorTitle="Invalid &quot;ESA CODE&quot;" error="The value should not be modified!" promptTitle="This data should not be modified!" prompt=" " sqref="C22" xr:uid="{00000000-0002-0000-1300-000007000000}">
      <formula1>ISBLANK($B$22)</formula1>
    </dataValidation>
    <dataValidation type="custom" showInputMessage="1" showErrorMessage="1" errorTitle="Invalid &quot;ESA CODE&quot;" error="The value should not be modified!" promptTitle="This data should not be modified!" prompt=" " sqref="C21" xr:uid="{00000000-0002-0000-1300-000008000000}">
      <formula1>ISBLANK($B$21)</formula1>
    </dataValidation>
    <dataValidation type="custom" showInputMessage="1" showErrorMessage="1" errorTitle="Invalid &quot;ESA CODE&quot;" error="The value should not be modified!" promptTitle="This data should not be modified!" prompt=" " sqref="C20" xr:uid="{00000000-0002-0000-1300-000009000000}">
      <formula1>ISBLANK($B$20)</formula1>
    </dataValidation>
    <dataValidation type="custom" showInputMessage="1" showErrorMessage="1" errorTitle="Invalid &quot;ESA CODE&quot;" error="The value should not be modified!" promptTitle="This data should not be modified!" prompt=" " sqref="C19" xr:uid="{00000000-0002-0000-1300-00000A000000}">
      <formula1>ISBLANK($B$19)</formula1>
    </dataValidation>
    <dataValidation type="list" showInputMessage="1" showErrorMessage="1" errorTitle="Invalid &quot;ESA CODE&quot;" error="The value should not be modified!" promptTitle="This data should not be modified!" prompt=" " sqref="C18" xr:uid="{00000000-0002-0000-1300-00000B000000}">
      <formula1>"D.9"</formula1>
    </dataValidation>
    <dataValidation type="list" showInputMessage="1" showErrorMessage="1" errorTitle="Invalid &quot;ESA CODE&quot;" error="The value should not be modified!" promptTitle="This data should not be modified!" prompt=" " sqref="C17" xr:uid="{00000000-0002-0000-1300-00000C000000}">
      <formula1>"P.51g"</formula1>
    </dataValidation>
    <dataValidation type="custom" showInputMessage="1" showErrorMessage="1" errorTitle="Invalid &quot;ESA CODE&quot;" error="The value should not be modified!" promptTitle="This data should not be modified!" prompt=" " sqref="C16" xr:uid="{00000000-0002-0000-1300-00000D000000}">
      <formula1>ISBLANK($B$16)</formula1>
    </dataValidation>
    <dataValidation type="custom" showInputMessage="1" showErrorMessage="1" errorTitle="Invalid &quot;ESA CODE&quot;" error="The value should not be modified!" promptTitle="This data should not be modified!" prompt=" " sqref="C15" xr:uid="{00000000-0002-0000-1300-00000E000000}">
      <formula1>ISBLANK($B$15)</formula1>
    </dataValidation>
    <dataValidation type="list" showInputMessage="1" showErrorMessage="1" errorTitle="Invalid &quot;ESA CODE&quot;" error="The value should not be modified!" promptTitle="This data should not be modified!" prompt=" " sqref="C14" xr:uid="{00000000-0002-0000-1300-00000F000000}">
      <formula1>"D.7"</formula1>
    </dataValidation>
    <dataValidation type="list" showInputMessage="1" showErrorMessage="1" errorTitle="Invalid &quot;ESA CODE&quot;" error="The value should not be modified!" promptTitle="This data should not be modified!" prompt=" " sqref="C13" xr:uid="{00000000-0002-0000-1300-000010000000}">
      <formula1>"D.3"</formula1>
    </dataValidation>
    <dataValidation type="list" showInputMessage="1" showErrorMessage="1" errorTitle="Invalid &quot;ESA CODE&quot;" error="The value should not be modified!" promptTitle="This data should not be modified!" prompt=" " sqref="C12" xr:uid="{00000000-0002-0000-1300-000011000000}">
      <formula1>"D.41"</formula1>
    </dataValidation>
    <dataValidation type="list" showInputMessage="1" showErrorMessage="1" errorTitle="Invalid &quot;ESA CODE&quot;" error="The value should not be modified!" promptTitle="This data should not be modified!" prompt=" " sqref="C11" xr:uid="{00000000-0002-0000-1300-000012000000}">
      <formula1>"D.62+D.632"</formula1>
    </dataValidation>
    <dataValidation type="list" showInputMessage="1" showErrorMessage="1" errorTitle="Invalid &quot;ESA CODE&quot;" error="The value should not be modified!" promptTitle="This data should not be modified!" prompt=" " sqref="C10" xr:uid="{00000000-0002-0000-1300-000013000000}">
      <formula1>"P.2"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51C5D-3EB4-4BCA-9B04-999043A0C3DD}">
  <dimension ref="A1:F16"/>
  <sheetViews>
    <sheetView showGridLines="0" zoomScaleNormal="100" workbookViewId="0">
      <selection activeCell="B13" sqref="B13:G13"/>
    </sheetView>
  </sheetViews>
  <sheetFormatPr defaultRowHeight="16.5" x14ac:dyDescent="0.3"/>
  <cols>
    <col min="1" max="1" width="63.140625" customWidth="1"/>
    <col min="2" max="2" width="12" customWidth="1"/>
    <col min="3" max="6" width="16" customWidth="1"/>
  </cols>
  <sheetData>
    <row r="1" spans="1:6" ht="20.100000000000001" customHeight="1" x14ac:dyDescent="0.3">
      <c r="A1" s="3"/>
      <c r="B1" s="3"/>
      <c r="C1" s="3"/>
      <c r="D1" s="3"/>
      <c r="E1" s="3"/>
      <c r="F1" s="3"/>
    </row>
    <row r="2" spans="1:6" ht="17.25" thickBot="1" x14ac:dyDescent="0.35">
      <c r="A2" s="303" t="s">
        <v>579</v>
      </c>
      <c r="B2" s="3"/>
      <c r="C2" s="3"/>
      <c r="D2" s="3"/>
      <c r="E2" s="3"/>
      <c r="F2" s="3"/>
    </row>
    <row r="3" spans="1:6" x14ac:dyDescent="0.3">
      <c r="A3" s="3"/>
      <c r="B3" s="469" t="s">
        <v>4</v>
      </c>
      <c r="C3" s="469" t="s">
        <v>592</v>
      </c>
      <c r="D3" s="469" t="s">
        <v>557</v>
      </c>
      <c r="E3" s="469" t="s">
        <v>558</v>
      </c>
      <c r="F3" s="469" t="s">
        <v>565</v>
      </c>
    </row>
    <row r="4" spans="1:6" x14ac:dyDescent="0.3">
      <c r="A4" s="470" t="s">
        <v>581</v>
      </c>
      <c r="B4" s="483" t="s">
        <v>195</v>
      </c>
      <c r="C4" s="299">
        <v>58.852641999999996</v>
      </c>
      <c r="D4" s="299">
        <v>47.920611203417359</v>
      </c>
      <c r="E4" s="299">
        <v>46.777013165199847</v>
      </c>
      <c r="F4" s="299">
        <v>47.541005249441618</v>
      </c>
    </row>
    <row r="5" spans="1:6" x14ac:dyDescent="0.3">
      <c r="A5" s="470" t="s">
        <v>582</v>
      </c>
      <c r="B5" s="483" t="s">
        <v>577</v>
      </c>
      <c r="C5" s="299">
        <v>1.42073</v>
      </c>
      <c r="D5" s="299">
        <v>1.1568257199911458</v>
      </c>
      <c r="E5" s="299">
        <v>1.4294653229599839</v>
      </c>
      <c r="F5" s="299">
        <v>1.543208772197965</v>
      </c>
    </row>
    <row r="6" spans="1:6" x14ac:dyDescent="0.3">
      <c r="A6" s="126" t="s">
        <v>583</v>
      </c>
      <c r="B6" s="484"/>
      <c r="C6" s="299">
        <v>6.1186916684900601E-3</v>
      </c>
      <c r="D6" s="299">
        <v>4.9821288315195986E-3</v>
      </c>
      <c r="E6" s="299">
        <v>8.2196636322420975E-3</v>
      </c>
      <c r="F6" s="299">
        <v>8.6917717327744167E-3</v>
      </c>
    </row>
    <row r="7" spans="1:6" x14ac:dyDescent="0.3">
      <c r="A7" s="126" t="s">
        <v>584</v>
      </c>
      <c r="B7" s="484"/>
      <c r="C7" s="299">
        <v>3.9712049999999999</v>
      </c>
      <c r="D7" s="299">
        <v>3.2335433779517841</v>
      </c>
      <c r="E7" s="299">
        <v>1.4025893161154777</v>
      </c>
      <c r="F7" s="299">
        <v>2.0292619591578376</v>
      </c>
    </row>
    <row r="8" spans="1:6" x14ac:dyDescent="0.3">
      <c r="A8" s="471" t="s">
        <v>585</v>
      </c>
      <c r="B8" s="485" t="s">
        <v>595</v>
      </c>
      <c r="C8" s="299">
        <v>1.8990894410399968</v>
      </c>
      <c r="D8" s="299">
        <v>1.546328654958139</v>
      </c>
      <c r="E8" s="299">
        <v>0.61171360966538524</v>
      </c>
      <c r="F8" s="299">
        <v>0.64992079133242997</v>
      </c>
    </row>
    <row r="9" spans="1:6" x14ac:dyDescent="0.3">
      <c r="A9" s="126" t="s">
        <v>586</v>
      </c>
      <c r="B9" s="484"/>
      <c r="C9" s="299">
        <v>0.62239894977000099</v>
      </c>
      <c r="D9" s="299">
        <v>0.50678673160235543</v>
      </c>
      <c r="E9" s="299">
        <v>0.39027358020176661</v>
      </c>
      <c r="F9" s="299">
        <v>0.3126395712980502</v>
      </c>
    </row>
    <row r="10" spans="1:6" x14ac:dyDescent="0.3">
      <c r="A10" s="126" t="s">
        <v>587</v>
      </c>
      <c r="B10" s="484"/>
      <c r="C10" s="299">
        <v>0</v>
      </c>
      <c r="D10" s="299">
        <v>0</v>
      </c>
      <c r="E10" s="299">
        <v>0</v>
      </c>
      <c r="F10" s="299">
        <v>0</v>
      </c>
    </row>
    <row r="11" spans="1:6" x14ac:dyDescent="0.3">
      <c r="A11" s="472" t="s">
        <v>589</v>
      </c>
      <c r="B11" s="486"/>
      <c r="C11" s="492">
        <f>+C4-C5-C6-C7-C9-C10</f>
        <v>52.832189358561507</v>
      </c>
      <c r="D11" s="492">
        <f>+D4-D5-D6-D7-D9-D10</f>
        <v>43.018473245040553</v>
      </c>
      <c r="E11" s="492">
        <f t="shared" ref="E11:F11" si="0">+E4-E5-E6-E7-E9-E10</f>
        <v>43.546465282290384</v>
      </c>
      <c r="F11" s="492">
        <f t="shared" si="0"/>
        <v>43.64720317505499</v>
      </c>
    </row>
    <row r="12" spans="1:6" x14ac:dyDescent="0.3">
      <c r="A12" s="473" t="s">
        <v>588</v>
      </c>
      <c r="B12" s="487"/>
      <c r="C12" s="482" t="s">
        <v>21</v>
      </c>
      <c r="D12" s="482" t="s">
        <v>21</v>
      </c>
      <c r="E12" s="299">
        <v>1.0988131205472507</v>
      </c>
      <c r="F12" s="299">
        <v>1.2980578529592466</v>
      </c>
    </row>
    <row r="13" spans="1:6" x14ac:dyDescent="0.3">
      <c r="A13" s="474" t="s">
        <v>590</v>
      </c>
      <c r="B13" s="488"/>
      <c r="C13" s="475" t="s">
        <v>21</v>
      </c>
      <c r="D13" s="475" t="s">
        <v>21</v>
      </c>
      <c r="E13" s="274">
        <f>+E11-E12</f>
        <v>42.447652161743136</v>
      </c>
      <c r="F13" s="274">
        <f>+F11-F12</f>
        <v>42.349145322095744</v>
      </c>
    </row>
    <row r="14" spans="1:6" x14ac:dyDescent="0.3">
      <c r="A14" s="476"/>
      <c r="B14" s="469"/>
      <c r="C14" s="469"/>
      <c r="D14" s="469"/>
      <c r="E14" s="469" t="s">
        <v>593</v>
      </c>
      <c r="F14" s="469" t="s">
        <v>594</v>
      </c>
    </row>
    <row r="15" spans="1:6" x14ac:dyDescent="0.3">
      <c r="A15" s="126" t="s">
        <v>591</v>
      </c>
      <c r="B15" s="484"/>
      <c r="C15" s="475" t="s">
        <v>21</v>
      </c>
      <c r="D15" s="475" t="s">
        <v>21</v>
      </c>
      <c r="E15" s="299">
        <v>6.8328198244151928</v>
      </c>
      <c r="F15" s="299">
        <v>6.6285779803795242</v>
      </c>
    </row>
    <row r="16" spans="1:6" x14ac:dyDescent="0.3">
      <c r="A16" s="477" t="s">
        <v>596</v>
      </c>
      <c r="B16" s="483"/>
      <c r="C16" s="478" t="s">
        <v>21</v>
      </c>
      <c r="D16" s="478" t="s">
        <v>21</v>
      </c>
      <c r="E16" s="489">
        <f>(E13*(1+E15/100)/D11-1)*100</f>
        <v>5.4152328822537621</v>
      </c>
      <c r="F16" s="489">
        <f>(F13*(1+F15/100)/E11-1)*100</f>
        <v>3.6968009942230928</v>
      </c>
    </row>
  </sheetData>
  <pageMargins left="0.7" right="0.7" top="0.75" bottom="0.75" header="0.3" footer="0.3"/>
  <headerFooter>
    <oddFooter>&amp;L_x000D_&amp;1#&amp;"Calibri"&amp;10&amp;K000000 Interné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>
    <tabColor rgb="FFFFFF00"/>
  </sheetPr>
  <dimension ref="A1:K40"/>
  <sheetViews>
    <sheetView workbookViewId="0">
      <selection activeCell="D8" sqref="D8"/>
    </sheetView>
  </sheetViews>
  <sheetFormatPr defaultRowHeight="16.5" x14ac:dyDescent="0.3"/>
  <cols>
    <col min="1" max="1" width="34.28515625" customWidth="1"/>
    <col min="3" max="3" width="9.140625" customWidth="1"/>
    <col min="5" max="5" width="9.140625" customWidth="1"/>
    <col min="6" max="6" width="9.7109375" customWidth="1"/>
    <col min="8" max="8" width="10.42578125" bestFit="1" customWidth="1"/>
  </cols>
  <sheetData>
    <row r="1" spans="1:8" x14ac:dyDescent="0.3">
      <c r="A1" s="589" t="s">
        <v>306</v>
      </c>
      <c r="B1" s="590"/>
      <c r="C1" s="590"/>
      <c r="D1" s="590"/>
      <c r="E1" s="590"/>
      <c r="F1" s="591"/>
    </row>
    <row r="2" spans="1:8" ht="17.25" thickBot="1" x14ac:dyDescent="0.35">
      <c r="A2" s="187"/>
      <c r="B2" s="188" t="s">
        <v>4</v>
      </c>
      <c r="C2" s="189" t="s">
        <v>266</v>
      </c>
      <c r="D2" s="190" t="s">
        <v>267</v>
      </c>
      <c r="E2" s="191" t="s">
        <v>268</v>
      </c>
      <c r="F2" s="191" t="s">
        <v>264</v>
      </c>
    </row>
    <row r="3" spans="1:8" ht="16.5" customHeight="1" x14ac:dyDescent="0.3">
      <c r="A3" s="151" t="s">
        <v>220</v>
      </c>
      <c r="B3" s="152" t="s">
        <v>36</v>
      </c>
      <c r="C3" s="172">
        <f>tab4a!D6</f>
        <v>40.973257354564375</v>
      </c>
      <c r="D3" s="163">
        <f>tab4a!E6</f>
        <v>42.821005251728941</v>
      </c>
      <c r="E3" s="164">
        <f>'5 na vymazanie'!D6</f>
        <v>40.973257354564375</v>
      </c>
      <c r="F3" s="153">
        <f>E3-D3</f>
        <v>-1.8477478971645667</v>
      </c>
      <c r="H3" s="140">
        <f t="shared" ref="H3:H21" si="0">F3/100*$F$27</f>
        <v>-1400.0856550139845</v>
      </c>
    </row>
    <row r="4" spans="1:8" ht="16.5" customHeight="1" x14ac:dyDescent="0.3">
      <c r="A4" s="144" t="s">
        <v>222</v>
      </c>
      <c r="B4" s="123" t="s">
        <v>39</v>
      </c>
      <c r="C4" s="173">
        <f>tab4a!D8</f>
        <v>11.569740983936114</v>
      </c>
      <c r="D4" s="165">
        <f>tab4a!E8</f>
        <v>12.513313309129042</v>
      </c>
      <c r="E4" s="166">
        <f>'5 na vymazanie'!D8</f>
        <v>11.569740983936114</v>
      </c>
      <c r="F4" s="145">
        <f t="shared" ref="F4:F20" si="1">E4-D4</f>
        <v>-0.94357232519292822</v>
      </c>
      <c r="H4" s="140">
        <f t="shared" si="0"/>
        <v>-714.96878930186085</v>
      </c>
    </row>
    <row r="5" spans="1:8" ht="16.5" customHeight="1" x14ac:dyDescent="0.3">
      <c r="A5" s="144" t="s">
        <v>224</v>
      </c>
      <c r="B5" s="123" t="s">
        <v>41</v>
      </c>
      <c r="C5" s="173">
        <f>tab4a!D9</f>
        <v>8.1605062672759097</v>
      </c>
      <c r="D5" s="165">
        <f>tab4a!E9</f>
        <v>8.418579588320787</v>
      </c>
      <c r="E5" s="166">
        <f>'5 na vymazanie'!D9</f>
        <v>8.1605062672759097</v>
      </c>
      <c r="F5" s="145">
        <f t="shared" si="1"/>
        <v>-0.25807332104487735</v>
      </c>
      <c r="H5" s="140">
        <f t="shared" si="0"/>
        <v>-195.54873004657011</v>
      </c>
    </row>
    <row r="6" spans="1:8" ht="16.5" customHeight="1" x14ac:dyDescent="0.3">
      <c r="A6" s="144" t="s">
        <v>225</v>
      </c>
      <c r="B6" s="123" t="s">
        <v>43</v>
      </c>
      <c r="C6" s="173">
        <f>tab4a!D10</f>
        <v>0</v>
      </c>
      <c r="D6" s="167">
        <f>tab4a!E10</f>
        <v>0</v>
      </c>
      <c r="E6" s="166">
        <f>'5 na vymazanie'!D10</f>
        <v>0</v>
      </c>
      <c r="F6" s="145">
        <f t="shared" si="1"/>
        <v>0</v>
      </c>
      <c r="H6" s="140">
        <f t="shared" si="0"/>
        <v>0</v>
      </c>
    </row>
    <row r="7" spans="1:8" ht="16.5" customHeight="1" x14ac:dyDescent="0.3">
      <c r="A7" s="144" t="s">
        <v>226</v>
      </c>
      <c r="B7" s="123" t="s">
        <v>45</v>
      </c>
      <c r="C7" s="173">
        <f>tab4a!D11</f>
        <v>15.577526639127544</v>
      </c>
      <c r="D7" s="165">
        <f>tab4a!E11</f>
        <v>15.701762032956996</v>
      </c>
      <c r="E7" s="166">
        <f>'5 na vymazanie'!D11</f>
        <v>15.577526639127544</v>
      </c>
      <c r="F7" s="145">
        <f t="shared" si="1"/>
        <v>-0.12423539382945137</v>
      </c>
      <c r="H7" s="140">
        <f t="shared" si="0"/>
        <v>-94.136322932660377</v>
      </c>
    </row>
    <row r="8" spans="1:8" ht="16.5" customHeight="1" x14ac:dyDescent="0.3">
      <c r="A8" s="144" t="s">
        <v>227</v>
      </c>
      <c r="B8" s="123" t="s">
        <v>47</v>
      </c>
      <c r="C8" s="173">
        <f>tab4a!D12</f>
        <v>0.98541762007747724</v>
      </c>
      <c r="D8" s="165">
        <f>tab4a!E12</f>
        <v>0.91451150766544387</v>
      </c>
      <c r="E8" s="166">
        <f>'5 na vymazanie'!D12</f>
        <v>0.98541762007747724</v>
      </c>
      <c r="F8" s="145">
        <f t="shared" si="1"/>
        <v>7.0906112412033373E-2</v>
      </c>
      <c r="H8" s="140">
        <f t="shared" si="0"/>
        <v>53.727367782822185</v>
      </c>
    </row>
    <row r="9" spans="1:8" ht="16.5" customHeight="1" x14ac:dyDescent="0.3">
      <c r="A9" s="144" t="s">
        <v>260</v>
      </c>
      <c r="B9" s="123"/>
      <c r="C9" s="173">
        <f>tab4a!D13</f>
        <v>4.680065844147328</v>
      </c>
      <c r="D9" s="165">
        <f>tab4a!E13</f>
        <v>5.2728388136566755</v>
      </c>
      <c r="E9" s="166">
        <f>'5 na vymazanie'!D13</f>
        <v>4.680065844147328</v>
      </c>
      <c r="F9" s="145">
        <f t="shared" si="1"/>
        <v>-0.59277296950934755</v>
      </c>
      <c r="H9" s="140">
        <f t="shared" si="0"/>
        <v>-449.1591805157189</v>
      </c>
    </row>
    <row r="10" spans="1:8" ht="16.5" customHeight="1" x14ac:dyDescent="0.3">
      <c r="A10" s="146" t="s">
        <v>223</v>
      </c>
      <c r="B10" s="123"/>
      <c r="C10" s="173">
        <f>tab4a!D14</f>
        <v>35.307773890339568</v>
      </c>
      <c r="D10" s="165">
        <f>tab4a!E14</f>
        <v>36.63365493040682</v>
      </c>
      <c r="E10" s="166">
        <f>'5 na vymazanie'!D14</f>
        <v>35.307773890339568</v>
      </c>
      <c r="F10" s="145">
        <f t="shared" si="1"/>
        <v>-1.3258810400672516</v>
      </c>
      <c r="H10" s="140">
        <f t="shared" si="0"/>
        <v>-1004.6538422810872</v>
      </c>
    </row>
    <row r="11" spans="1:8" ht="16.5" customHeight="1" x14ac:dyDescent="0.3">
      <c r="A11" s="148" t="s">
        <v>221</v>
      </c>
      <c r="B11" s="149" t="s">
        <v>195</v>
      </c>
      <c r="C11" s="174">
        <f>tab4a!D15</f>
        <v>46.758628592041127</v>
      </c>
      <c r="D11" s="168">
        <f>tab4a!E15</f>
        <v>47.541005249441618</v>
      </c>
      <c r="E11" s="169">
        <f>'5 na vymazanie'!D15</f>
        <v>46.758628592041127</v>
      </c>
      <c r="F11" s="150">
        <f t="shared" si="1"/>
        <v>-0.78237665740049067</v>
      </c>
      <c r="H11" s="140">
        <f t="shared" si="0"/>
        <v>-592.82672518536674</v>
      </c>
    </row>
    <row r="12" spans="1:8" ht="16.5" customHeight="1" x14ac:dyDescent="0.3">
      <c r="A12" s="144" t="s">
        <v>229</v>
      </c>
      <c r="B12" s="123" t="s">
        <v>53</v>
      </c>
      <c r="C12" s="173">
        <f>tab4a!D17</f>
        <v>10.793106802873917</v>
      </c>
      <c r="D12" s="165">
        <f>tab4a!E17</f>
        <v>10.816125327620126</v>
      </c>
      <c r="E12" s="166">
        <f>'5 na vymazanie'!D17</f>
        <v>10.793106802873917</v>
      </c>
      <c r="F12" s="166">
        <f t="shared" si="1"/>
        <v>-2.3018524746209579E-2</v>
      </c>
      <c r="H12" s="140">
        <f t="shared" si="0"/>
        <v>-17.441722621471953</v>
      </c>
    </row>
    <row r="13" spans="1:8" ht="16.5" customHeight="1" x14ac:dyDescent="0.3">
      <c r="A13" s="144" t="s">
        <v>230</v>
      </c>
      <c r="B13" s="123" t="s">
        <v>55</v>
      </c>
      <c r="C13" s="173">
        <f>tab4a!D18</f>
        <v>5.8827460414200221</v>
      </c>
      <c r="D13" s="165">
        <f>tab4a!E18</f>
        <v>5.9317966868026639</v>
      </c>
      <c r="E13" s="166">
        <f>'5 na vymazanie'!D18</f>
        <v>5.8827460414200221</v>
      </c>
      <c r="F13" s="166">
        <f t="shared" si="1"/>
        <v>-4.9050645382641811E-2</v>
      </c>
      <c r="H13" s="140">
        <f t="shared" si="0"/>
        <v>-37.166923623508964</v>
      </c>
    </row>
    <row r="14" spans="1:8" ht="16.5" customHeight="1" x14ac:dyDescent="0.3">
      <c r="A14" s="144" t="s">
        <v>231</v>
      </c>
      <c r="B14" s="123" t="s">
        <v>262</v>
      </c>
      <c r="C14" s="173">
        <f>tab4a!D19</f>
        <v>20.71382651791512</v>
      </c>
      <c r="D14" s="165">
        <f>tab4a!E22</f>
        <v>1.0577810267971954</v>
      </c>
      <c r="E14" s="166">
        <f>'5 na vymazanie'!D19</f>
        <v>20.71382651791512</v>
      </c>
      <c r="F14" s="166">
        <f t="shared" si="1"/>
        <v>19.656045491117926</v>
      </c>
      <c r="H14" s="140">
        <f t="shared" si="0"/>
        <v>14893.886427172854</v>
      </c>
    </row>
    <row r="15" spans="1:8" ht="16.5" customHeight="1" x14ac:dyDescent="0.3">
      <c r="A15" s="147" t="s">
        <v>228</v>
      </c>
      <c r="B15" s="124"/>
      <c r="C15" s="173">
        <f>tab4a!D20</f>
        <v>0.22265721450196799</v>
      </c>
      <c r="D15" s="165">
        <f>tab4a!E21</f>
        <v>1.5432087734732176</v>
      </c>
      <c r="E15" s="166">
        <f>'5 na vymazanie'!D20</f>
        <v>0.22265721450196799</v>
      </c>
      <c r="F15" s="166">
        <f t="shared" si="1"/>
        <v>-1.3205515589712495</v>
      </c>
      <c r="H15" s="140">
        <f t="shared" si="0"/>
        <v>-1000.6155586804775</v>
      </c>
    </row>
    <row r="16" spans="1:8" ht="16.5" customHeight="1" x14ac:dyDescent="0.3">
      <c r="A16" s="144" t="s">
        <v>232</v>
      </c>
      <c r="B16" s="123" t="s">
        <v>60</v>
      </c>
      <c r="C16" s="173">
        <f>tab4a!D21</f>
        <v>1.4294653230000598</v>
      </c>
      <c r="D16" s="165">
        <f>tab4a!E19</f>
        <v>20.109644970131672</v>
      </c>
      <c r="E16" s="166">
        <f>'5 na vymazanie'!D21</f>
        <v>1.4294653230000598</v>
      </c>
      <c r="F16" s="207">
        <f t="shared" si="1"/>
        <v>-18.680179647131613</v>
      </c>
      <c r="H16" s="140">
        <f t="shared" si="0"/>
        <v>-14154.44801596969</v>
      </c>
    </row>
    <row r="17" spans="1:11" ht="16.5" customHeight="1" x14ac:dyDescent="0.3">
      <c r="A17" s="144" t="s">
        <v>233</v>
      </c>
      <c r="B17" s="123" t="s">
        <v>62</v>
      </c>
      <c r="C17" s="173">
        <f>tab4a!D22</f>
        <v>1.7614512113971323</v>
      </c>
      <c r="D17" s="165">
        <f>tab4a!E20</f>
        <v>0.21675558312672827</v>
      </c>
      <c r="E17" s="166">
        <f>'5 na vymazanie'!D22</f>
        <v>1.7614512113971323</v>
      </c>
      <c r="F17" s="166">
        <f t="shared" si="1"/>
        <v>1.5446956282704041</v>
      </c>
      <c r="H17" s="140">
        <f t="shared" si="0"/>
        <v>1170.4552302957318</v>
      </c>
    </row>
    <row r="18" spans="1:11" ht="16.5" customHeight="1" x14ac:dyDescent="0.3">
      <c r="A18" s="144" t="s">
        <v>234</v>
      </c>
      <c r="B18" s="123" t="s">
        <v>64</v>
      </c>
      <c r="C18" s="173">
        <f>tab4a!D23</f>
        <v>3.5315736277446605</v>
      </c>
      <c r="D18" s="165">
        <f>tab4a!E23</f>
        <v>4.2335643980462923</v>
      </c>
      <c r="E18" s="166">
        <f>'5 na vymazanie'!D23</f>
        <v>3.5315736277446605</v>
      </c>
      <c r="F18" s="207">
        <f t="shared" si="1"/>
        <v>-0.70199077030163171</v>
      </c>
      <c r="H18" s="140">
        <f t="shared" si="0"/>
        <v>-531.91629061504807</v>
      </c>
    </row>
    <row r="19" spans="1:11" ht="16.5" customHeight="1" x14ac:dyDescent="0.3">
      <c r="A19" s="144" t="s">
        <v>263</v>
      </c>
      <c r="B19" s="123" t="s">
        <v>66</v>
      </c>
      <c r="C19" s="173">
        <f>tab4a!D24</f>
        <v>0.43474389710123379</v>
      </c>
      <c r="D19" s="165">
        <f>tab4a!E24</f>
        <v>0.70412684205862874</v>
      </c>
      <c r="E19" s="166">
        <f>'5 na vymazanie'!D24</f>
        <v>0.43474389710123379</v>
      </c>
      <c r="F19" s="166">
        <f t="shared" si="1"/>
        <v>-0.26938294495739495</v>
      </c>
      <c r="H19" s="140">
        <f t="shared" si="0"/>
        <v>-204.11832020971821</v>
      </c>
    </row>
    <row r="20" spans="1:11" ht="16.5" customHeight="1" x14ac:dyDescent="0.3">
      <c r="A20" s="144" t="s">
        <v>261</v>
      </c>
      <c r="B20" s="123"/>
      <c r="C20" s="173">
        <f>tab4a!D25</f>
        <v>2.2117151705889802</v>
      </c>
      <c r="D20" s="165">
        <f>tab4a!E25</f>
        <v>3.1447572245118134</v>
      </c>
      <c r="E20" s="166">
        <f>'5 na vymazanie'!D25</f>
        <v>2.2117151705889802</v>
      </c>
      <c r="F20" s="166">
        <f t="shared" si="1"/>
        <v>-0.93304205392283324</v>
      </c>
      <c r="H20" s="140">
        <f t="shared" si="0"/>
        <v>-706.98973449070945</v>
      </c>
    </row>
    <row r="21" spans="1:11" ht="16.5" customHeight="1" x14ac:dyDescent="0.3">
      <c r="A21" s="154" t="s">
        <v>265</v>
      </c>
      <c r="B21" s="155" t="s">
        <v>2</v>
      </c>
      <c r="C21" s="175">
        <f>C3-C11</f>
        <v>-5.7853712374767525</v>
      </c>
      <c r="D21" s="208">
        <f>D3-D11</f>
        <v>-4.7199999977126765</v>
      </c>
      <c r="E21" s="156">
        <f>E3-E11</f>
        <v>-5.7853712374767525</v>
      </c>
      <c r="F21" s="226">
        <f>F3-F11</f>
        <v>-1.065371239764076</v>
      </c>
      <c r="H21" s="140">
        <f t="shared" si="0"/>
        <v>-807.25892982861785</v>
      </c>
      <c r="K21" s="209">
        <f>D21+3.65</f>
        <v>-1.0699999977126766</v>
      </c>
    </row>
    <row r="22" spans="1:11" ht="16.5" customHeight="1" x14ac:dyDescent="0.3">
      <c r="A22" s="161" t="s">
        <v>269</v>
      </c>
      <c r="B22" s="157"/>
      <c r="C22" s="176">
        <f>C21*C27/100</f>
        <v>-4222.5468733621183</v>
      </c>
      <c r="D22" s="170">
        <f t="shared" ref="D22:F22" si="2">D21*D27/100</f>
        <v>-3576.4642452600733</v>
      </c>
      <c r="E22" s="162">
        <f t="shared" si="2"/>
        <v>-4383.7231750886913</v>
      </c>
      <c r="F22" s="162">
        <f t="shared" si="2"/>
        <v>-807.25892982861797</v>
      </c>
      <c r="H22" s="140"/>
    </row>
    <row r="23" spans="1:11" ht="16.5" customHeight="1" x14ac:dyDescent="0.3">
      <c r="A23" s="158" t="s">
        <v>270</v>
      </c>
      <c r="B23" s="159"/>
      <c r="C23" s="177">
        <f>C21+C16</f>
        <v>-4.3559059144766925</v>
      </c>
      <c r="D23" s="171">
        <f>D21+D16</f>
        <v>15.389644972418996</v>
      </c>
      <c r="E23" s="160">
        <f t="shared" ref="E23:F23" si="3">E21+E16</f>
        <v>-4.3559059144766925</v>
      </c>
      <c r="F23" s="225">
        <f t="shared" si="3"/>
        <v>-19.745550886895689</v>
      </c>
      <c r="H23" s="140"/>
    </row>
    <row r="24" spans="1:11" x14ac:dyDescent="0.3">
      <c r="A24" s="215" t="s">
        <v>269</v>
      </c>
      <c r="B24" s="216"/>
      <c r="C24" s="217">
        <f>C23/100*C27</f>
        <v>-3179.2284617253181</v>
      </c>
      <c r="D24" s="218">
        <f t="shared" ref="D24:F24" si="4">D23/100*D27</f>
        <v>11661.126063088081</v>
      </c>
      <c r="E24" s="219">
        <f t="shared" si="4"/>
        <v>-3300.5808827102264</v>
      </c>
      <c r="F24" s="219">
        <f t="shared" si="4"/>
        <v>-14961.706945798309</v>
      </c>
      <c r="H24" s="139">
        <v>671.70728701933785</v>
      </c>
    </row>
    <row r="25" spans="1:11" ht="16.5" customHeight="1" x14ac:dyDescent="0.3">
      <c r="A25" s="592" t="s">
        <v>280</v>
      </c>
      <c r="B25" s="592"/>
      <c r="C25" s="592"/>
      <c r="D25" s="592"/>
      <c r="E25" s="592"/>
      <c r="F25" s="143" t="s">
        <v>0</v>
      </c>
      <c r="H25" s="139"/>
    </row>
    <row r="26" spans="1:11" x14ac:dyDescent="0.3">
      <c r="A26" s="137"/>
      <c r="D26" s="2"/>
      <c r="E26" s="2"/>
      <c r="F26" s="2"/>
    </row>
    <row r="27" spans="1:11" x14ac:dyDescent="0.3">
      <c r="A27" s="137" t="s">
        <v>250</v>
      </c>
      <c r="C27" s="4">
        <v>72986.619181999995</v>
      </c>
      <c r="D27" s="4">
        <v>75772.547605788903</v>
      </c>
      <c r="E27" s="4">
        <v>75772.547605788903</v>
      </c>
      <c r="F27" s="4">
        <v>75772.547605788903</v>
      </c>
    </row>
    <row r="29" spans="1:11" x14ac:dyDescent="0.3">
      <c r="A29" s="186"/>
      <c r="B29" s="186"/>
      <c r="C29" s="186"/>
      <c r="D29" s="186"/>
      <c r="E29" s="186"/>
    </row>
    <row r="30" spans="1:11" x14ac:dyDescent="0.3">
      <c r="A30" s="593" t="s">
        <v>271</v>
      </c>
      <c r="B30" s="594"/>
      <c r="D30" s="194"/>
      <c r="E30" s="180"/>
    </row>
    <row r="31" spans="1:11" x14ac:dyDescent="0.3">
      <c r="A31" s="178"/>
      <c r="B31" s="179">
        <v>2014</v>
      </c>
      <c r="D31" s="181"/>
      <c r="E31" s="182"/>
    </row>
    <row r="32" spans="1:11" x14ac:dyDescent="0.3">
      <c r="A32" s="195" t="s">
        <v>272</v>
      </c>
      <c r="B32" s="196">
        <f>C32/$E$27*100</f>
        <v>-1.8477478971645664</v>
      </c>
      <c r="C32" s="206">
        <f>H3</f>
        <v>-1400.0856550139845</v>
      </c>
      <c r="D32" s="181"/>
      <c r="E32" s="182"/>
    </row>
    <row r="33" spans="1:5" x14ac:dyDescent="0.3">
      <c r="A33" s="198" t="s">
        <v>279</v>
      </c>
      <c r="B33" s="199">
        <f t="shared" ref="B33:B39" si="5">C33/$E$27*100</f>
        <v>0.1440917633758676</v>
      </c>
      <c r="C33" s="197">
        <f>250-140.818</f>
        <v>109.18199999999999</v>
      </c>
      <c r="D33" s="183"/>
      <c r="E33" s="184"/>
    </row>
    <row r="34" spans="1:5" x14ac:dyDescent="0.3">
      <c r="A34" s="198" t="s">
        <v>273</v>
      </c>
      <c r="B34" s="199">
        <f t="shared" si="5"/>
        <v>1.0880213560841334</v>
      </c>
      <c r="C34" s="197">
        <v>824.42150000000004</v>
      </c>
      <c r="D34" s="181"/>
      <c r="E34" s="182"/>
    </row>
    <row r="35" spans="1:5" x14ac:dyDescent="0.3">
      <c r="A35" s="200" t="s">
        <v>274</v>
      </c>
      <c r="B35" s="201">
        <f t="shared" si="5"/>
        <v>-3.0798610166245672</v>
      </c>
      <c r="C35" s="197">
        <f>C32-C33-C34</f>
        <v>-2333.6891550139844</v>
      </c>
      <c r="D35" s="181"/>
      <c r="E35" s="182"/>
    </row>
    <row r="36" spans="1:5" x14ac:dyDescent="0.3">
      <c r="A36" s="202" t="s">
        <v>275</v>
      </c>
      <c r="B36" s="196">
        <f t="shared" si="5"/>
        <v>0.78237665740049067</v>
      </c>
      <c r="C36" s="206">
        <f>-H11</f>
        <v>592.82672518536674</v>
      </c>
      <c r="D36" s="192"/>
      <c r="E36" s="185"/>
    </row>
    <row r="37" spans="1:5" x14ac:dyDescent="0.3">
      <c r="A37" s="198" t="s">
        <v>279</v>
      </c>
      <c r="B37" s="199">
        <f t="shared" si="5"/>
        <v>-0.1440917633758676</v>
      </c>
      <c r="C37" s="197">
        <f>-250+140.818</f>
        <v>-109.18199999999999</v>
      </c>
      <c r="D37" s="181"/>
      <c r="E37" s="182"/>
    </row>
    <row r="38" spans="1:5" x14ac:dyDescent="0.3">
      <c r="A38" s="198" t="s">
        <v>276</v>
      </c>
      <c r="B38" s="199">
        <f t="shared" si="5"/>
        <v>-5.3840285550704164E-2</v>
      </c>
      <c r="C38" s="197">
        <v>-40.796155999999996</v>
      </c>
      <c r="D38" s="193"/>
      <c r="E38" s="193"/>
    </row>
    <row r="39" spans="1:5" x14ac:dyDescent="0.3">
      <c r="A39" s="203" t="s">
        <v>277</v>
      </c>
      <c r="B39" s="204">
        <f t="shared" si="5"/>
        <v>0.98030870632706246</v>
      </c>
      <c r="C39" s="197">
        <f>C36-C37-C38</f>
        <v>742.80488118536675</v>
      </c>
    </row>
    <row r="40" spans="1:5" x14ac:dyDescent="0.3">
      <c r="A40" s="205" t="s">
        <v>278</v>
      </c>
    </row>
  </sheetData>
  <mergeCells count="3">
    <mergeCell ref="A1:F1"/>
    <mergeCell ref="A25:E25"/>
    <mergeCell ref="A30:B30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árok22"/>
  <dimension ref="B2:J27"/>
  <sheetViews>
    <sheetView zoomScale="85" zoomScaleNormal="85" workbookViewId="0"/>
  </sheetViews>
  <sheetFormatPr defaultRowHeight="16.5" x14ac:dyDescent="0.3"/>
  <cols>
    <col min="2" max="2" width="47.28515625" customWidth="1"/>
  </cols>
  <sheetData>
    <row r="2" spans="2:10" ht="26.25" thickBot="1" x14ac:dyDescent="0.35">
      <c r="C2" s="342" t="s">
        <v>554</v>
      </c>
      <c r="D2" s="342" t="s">
        <v>530</v>
      </c>
      <c r="E2" s="342" t="s">
        <v>555</v>
      </c>
      <c r="F2" s="342" t="s">
        <v>556</v>
      </c>
      <c r="G2" s="342" t="s">
        <v>557</v>
      </c>
      <c r="H2" s="342" t="s">
        <v>558</v>
      </c>
      <c r="I2" s="342" t="s">
        <v>565</v>
      </c>
      <c r="J2" s="342" t="s">
        <v>566</v>
      </c>
    </row>
    <row r="3" spans="2:10" x14ac:dyDescent="0.3">
      <c r="B3" s="369" t="s">
        <v>560</v>
      </c>
      <c r="C3" s="370"/>
      <c r="D3" s="371"/>
      <c r="E3" s="371"/>
      <c r="F3" s="371"/>
      <c r="G3" s="371"/>
      <c r="H3" s="371"/>
      <c r="I3" s="371"/>
      <c r="J3" s="371"/>
    </row>
    <row r="4" spans="2:10" x14ac:dyDescent="0.3">
      <c r="B4" s="372" t="s">
        <v>561</v>
      </c>
      <c r="C4" s="370"/>
    </row>
    <row r="5" spans="2:10" x14ac:dyDescent="0.3">
      <c r="B5" s="372" t="s">
        <v>562</v>
      </c>
      <c r="C5" s="370"/>
    </row>
    <row r="6" spans="2:10" x14ac:dyDescent="0.3">
      <c r="B6" s="369" t="s">
        <v>563</v>
      </c>
      <c r="C6" s="370"/>
      <c r="D6" s="371"/>
      <c r="E6" s="371"/>
      <c r="F6" s="371"/>
      <c r="G6" s="371"/>
      <c r="H6" s="371"/>
      <c r="I6" s="371"/>
      <c r="J6" s="371"/>
    </row>
    <row r="7" spans="2:10" x14ac:dyDescent="0.3">
      <c r="B7" s="372" t="s">
        <v>540</v>
      </c>
      <c r="C7" s="419"/>
    </row>
    <row r="8" spans="2:10" x14ac:dyDescent="0.3">
      <c r="B8" s="373" t="s">
        <v>541</v>
      </c>
      <c r="C8" s="370"/>
      <c r="D8" s="371"/>
      <c r="E8" s="371"/>
      <c r="F8" s="371"/>
      <c r="G8" s="371"/>
      <c r="H8" s="371"/>
      <c r="I8" s="371"/>
      <c r="J8" s="371"/>
    </row>
    <row r="9" spans="2:10" x14ac:dyDescent="0.3">
      <c r="B9" s="374" t="s">
        <v>542</v>
      </c>
      <c r="C9" s="370" t="s">
        <v>126</v>
      </c>
    </row>
    <row r="10" spans="2:10" x14ac:dyDescent="0.3">
      <c r="B10" s="374" t="s">
        <v>543</v>
      </c>
      <c r="C10" s="370" t="s">
        <v>55</v>
      </c>
    </row>
    <row r="11" spans="2:10" ht="33" x14ac:dyDescent="0.3">
      <c r="B11" s="374" t="s">
        <v>544</v>
      </c>
      <c r="C11" s="370" t="s">
        <v>531</v>
      </c>
    </row>
    <row r="12" spans="2:10" x14ac:dyDescent="0.3">
      <c r="B12" s="374" t="s">
        <v>545</v>
      </c>
      <c r="C12" s="370" t="s">
        <v>15</v>
      </c>
    </row>
    <row r="13" spans="2:10" x14ac:dyDescent="0.3">
      <c r="B13" s="374" t="s">
        <v>546</v>
      </c>
      <c r="C13" s="370" t="s">
        <v>62</v>
      </c>
    </row>
    <row r="14" spans="2:10" x14ac:dyDescent="0.3">
      <c r="B14" s="374" t="s">
        <v>547</v>
      </c>
      <c r="C14" s="370" t="s">
        <v>532</v>
      </c>
    </row>
    <row r="15" spans="2:10" x14ac:dyDescent="0.3">
      <c r="B15" s="372" t="s">
        <v>548</v>
      </c>
      <c r="C15" s="370"/>
    </row>
    <row r="16" spans="2:10" x14ac:dyDescent="0.3">
      <c r="B16" s="373" t="s">
        <v>490</v>
      </c>
      <c r="C16" s="370"/>
      <c r="D16" s="371"/>
      <c r="E16" s="371"/>
      <c r="F16" s="371"/>
      <c r="G16" s="371"/>
      <c r="H16" s="371"/>
      <c r="I16" s="371"/>
      <c r="J16" s="371"/>
    </row>
    <row r="17" spans="2:10" x14ac:dyDescent="0.3">
      <c r="B17" s="372" t="s">
        <v>549</v>
      </c>
      <c r="C17" s="370" t="s">
        <v>469</v>
      </c>
    </row>
    <row r="18" spans="2:10" x14ac:dyDescent="0.3">
      <c r="B18" s="372" t="s">
        <v>550</v>
      </c>
      <c r="C18" s="370" t="s">
        <v>533</v>
      </c>
    </row>
    <row r="19" spans="2:10" x14ac:dyDescent="0.3">
      <c r="B19" s="369" t="s">
        <v>564</v>
      </c>
      <c r="C19" s="370"/>
      <c r="D19" s="371"/>
      <c r="E19" s="371"/>
      <c r="F19" s="371"/>
      <c r="G19" s="371"/>
      <c r="H19" s="371"/>
      <c r="I19" s="371"/>
      <c r="J19" s="371"/>
    </row>
    <row r="20" spans="2:10" x14ac:dyDescent="0.3">
      <c r="B20" s="372" t="s">
        <v>552</v>
      </c>
      <c r="C20" s="370"/>
    </row>
    <row r="21" spans="2:10" x14ac:dyDescent="0.3">
      <c r="B21" s="372" t="s">
        <v>553</v>
      </c>
      <c r="C21" s="370"/>
    </row>
    <row r="22" spans="2:10" x14ac:dyDescent="0.3">
      <c r="B22" s="372" t="s">
        <v>559</v>
      </c>
      <c r="C22" s="370"/>
    </row>
    <row r="26" spans="2:10" x14ac:dyDescent="0.3">
      <c r="B26" s="375"/>
    </row>
    <row r="27" spans="2:10" x14ac:dyDescent="0.3">
      <c r="B27" s="375"/>
    </row>
  </sheetData>
  <dataValidations count="20">
    <dataValidation type="list" showInputMessage="1" showErrorMessage="1" errorTitle="Invalid &quot;ESA CODE&quot;" error="The value should not be modified!" promptTitle="This data should not be modified!" prompt=" " sqref="C9" xr:uid="{00000000-0002-0000-1400-000000000000}">
      <formula1>"D.1"</formula1>
    </dataValidation>
    <dataValidation type="custom" showInputMessage="1" showErrorMessage="1" errorTitle="Invalid &quot;ESA CODE&quot;" error="The value should not be modified!" promptTitle="This data should not be modified!" prompt=" " sqref="C8" xr:uid="{00000000-0002-0000-1400-000001000000}">
      <formula1>ISBLANK($B$8)</formula1>
    </dataValidation>
    <dataValidation type="custom" showInputMessage="1" showErrorMessage="1" errorTitle="Invalid &quot;ESA CODE&quot;" error="The value should not be modified!" promptTitle="This data should not be modified!" prompt=" " sqref="C7" xr:uid="{00000000-0002-0000-1400-000002000000}">
      <formula1>ISBLANK($B$7)</formula1>
    </dataValidation>
    <dataValidation type="custom" showInputMessage="1" showErrorMessage="1" errorTitle="Invalid &quot;ESA CODE&quot;" error="The value should not be modified!" promptTitle="This data should not be modified!" prompt=" " sqref="C6" xr:uid="{00000000-0002-0000-1400-000003000000}">
      <formula1>ISBLANK($B$6)</formula1>
    </dataValidation>
    <dataValidation type="custom" showInputMessage="1" showErrorMessage="1" errorTitle="Invalid &quot;ESA CODE&quot;" error="The value should not be modified!" promptTitle="This data should not be modified!" prompt=" " sqref="C5" xr:uid="{00000000-0002-0000-1400-000004000000}">
      <formula1>ISBLANK($B$5)</formula1>
    </dataValidation>
    <dataValidation type="custom" showInputMessage="1" showErrorMessage="1" errorTitle="Invalid &quot;ESA CODE&quot;" error="The value should not be modified!" promptTitle="This data should not be modified!" prompt=" " sqref="C4" xr:uid="{00000000-0002-0000-1400-000005000000}">
      <formula1>ISBLANK($B$4)</formula1>
    </dataValidation>
    <dataValidation type="custom" showInputMessage="1" showErrorMessage="1" errorTitle="Invalid &quot;ESA CODE&quot;" error="The value should not be modified!" promptTitle="This data should not be modified!" prompt=" " sqref="C3" xr:uid="{00000000-0002-0000-1400-000006000000}">
      <formula1>ISBLANK($B$3)</formula1>
    </dataValidation>
    <dataValidation type="custom" showInputMessage="1" showErrorMessage="1" errorTitle="Invalid &quot;ESA CODE&quot;" error="The value should not be modified!" promptTitle="This data should not be modified!" prompt=" " sqref="C22" xr:uid="{00000000-0002-0000-1400-000007000000}">
      <formula1>ISBLANK($B$22)</formula1>
    </dataValidation>
    <dataValidation type="custom" showInputMessage="1" showErrorMessage="1" errorTitle="Invalid &quot;ESA CODE&quot;" error="The value should not be modified!" promptTitle="This data should not be modified!" prompt=" " sqref="C21" xr:uid="{00000000-0002-0000-1400-000008000000}">
      <formula1>ISBLANK($B$21)</formula1>
    </dataValidation>
    <dataValidation type="custom" showInputMessage="1" showErrorMessage="1" errorTitle="Invalid &quot;ESA CODE&quot;" error="The value should not be modified!" promptTitle="This data should not be modified!" prompt=" " sqref="C20" xr:uid="{00000000-0002-0000-1400-000009000000}">
      <formula1>ISBLANK($B$20)</formula1>
    </dataValidation>
    <dataValidation type="custom" showInputMessage="1" showErrorMessage="1" errorTitle="Invalid &quot;ESA CODE&quot;" error="The value should not be modified!" promptTitle="This data should not be modified!" prompt=" " sqref="C19" xr:uid="{00000000-0002-0000-1400-00000A000000}">
      <formula1>ISBLANK($B$19)</formula1>
    </dataValidation>
    <dataValidation type="list" showInputMessage="1" showErrorMessage="1" errorTitle="Invalid &quot;ESA CODE&quot;" error="The value should not be modified!" promptTitle="This data should not be modified!" prompt=" " sqref="C18" xr:uid="{00000000-0002-0000-1400-00000B000000}">
      <formula1>"D.9"</formula1>
    </dataValidation>
    <dataValidation type="list" showInputMessage="1" showErrorMessage="1" errorTitle="Invalid &quot;ESA CODE&quot;" error="The value should not be modified!" promptTitle="This data should not be modified!" prompt=" " sqref="C17" xr:uid="{00000000-0002-0000-1400-00000C000000}">
      <formula1>"P.51g"</formula1>
    </dataValidation>
    <dataValidation type="custom" showInputMessage="1" showErrorMessage="1" errorTitle="Invalid &quot;ESA CODE&quot;" error="The value should not be modified!" promptTitle="This data should not be modified!" prompt=" " sqref="C16" xr:uid="{00000000-0002-0000-1400-00000D000000}">
      <formula1>ISBLANK($B$16)</formula1>
    </dataValidation>
    <dataValidation type="custom" showInputMessage="1" showErrorMessage="1" errorTitle="Invalid &quot;ESA CODE&quot;" error="The value should not be modified!" promptTitle="This data should not be modified!" prompt=" " sqref="C15" xr:uid="{00000000-0002-0000-1400-00000E000000}">
      <formula1>ISBLANK($B$15)</formula1>
    </dataValidation>
    <dataValidation type="list" showInputMessage="1" showErrorMessage="1" errorTitle="Invalid &quot;ESA CODE&quot;" error="The value should not be modified!" promptTitle="This data should not be modified!" prompt=" " sqref="C14" xr:uid="{00000000-0002-0000-1400-00000F000000}">
      <formula1>"D.7"</formula1>
    </dataValidation>
    <dataValidation type="list" showInputMessage="1" showErrorMessage="1" errorTitle="Invalid &quot;ESA CODE&quot;" error="The value should not be modified!" promptTitle="This data should not be modified!" prompt=" " sqref="C13" xr:uid="{00000000-0002-0000-1400-000010000000}">
      <formula1>"D.3"</formula1>
    </dataValidation>
    <dataValidation type="list" showInputMessage="1" showErrorMessage="1" errorTitle="Invalid &quot;ESA CODE&quot;" error="The value should not be modified!" promptTitle="This data should not be modified!" prompt=" " sqref="C12" xr:uid="{00000000-0002-0000-1400-000011000000}">
      <formula1>"D.41"</formula1>
    </dataValidation>
    <dataValidation type="list" showInputMessage="1" showErrorMessage="1" errorTitle="Invalid &quot;ESA CODE&quot;" error="The value should not be modified!" promptTitle="This data should not be modified!" prompt=" " sqref="C11" xr:uid="{00000000-0002-0000-1400-000012000000}">
      <formula1>"D.62+D.632"</formula1>
    </dataValidation>
    <dataValidation type="list" showInputMessage="1" showErrorMessage="1" errorTitle="Invalid &quot;ESA CODE&quot;" error="The value should not be modified!" promptTitle="This data should not be modified!" prompt=" " sqref="C10" xr:uid="{00000000-0002-0000-1400-000013000000}">
      <formula1>"P.2"</formula1>
    </dataValidation>
  </dataValidations>
  <pageMargins left="0.7" right="0.7" top="0.75" bottom="0.75" header="0.3" footer="0.3"/>
  <headerFooter>
    <oddFooter>&amp;L_x000D_&amp;1#&amp;"Calibri"&amp;10&amp;K000000 Interné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>
    <tabColor rgb="FFFFFF00"/>
  </sheetPr>
  <dimension ref="A1:B12"/>
  <sheetViews>
    <sheetView workbookViewId="0">
      <selection activeCell="A19" sqref="A19"/>
    </sheetView>
  </sheetViews>
  <sheetFormatPr defaultRowHeight="16.5" x14ac:dyDescent="0.3"/>
  <cols>
    <col min="1" max="1" width="60.28515625" customWidth="1"/>
    <col min="2" max="2" width="9.7109375" bestFit="1" customWidth="1"/>
  </cols>
  <sheetData>
    <row r="1" spans="1:2" ht="17.25" thickBot="1" x14ac:dyDescent="0.35"/>
    <row r="2" spans="1:2" x14ac:dyDescent="0.3">
      <c r="A2" s="595" t="s">
        <v>311</v>
      </c>
      <c r="B2" s="596"/>
    </row>
    <row r="3" spans="1:2" ht="17.25" thickBot="1" x14ac:dyDescent="0.35">
      <c r="A3" s="221"/>
      <c r="B3" s="222" t="s">
        <v>307</v>
      </c>
    </row>
    <row r="4" spans="1:2" x14ac:dyDescent="0.3">
      <c r="A4" s="210" t="s">
        <v>272</v>
      </c>
      <c r="B4" s="213">
        <v>1.5</v>
      </c>
    </row>
    <row r="5" spans="1:2" x14ac:dyDescent="0.3">
      <c r="A5" s="211" t="s">
        <v>279</v>
      </c>
      <c r="B5" s="214">
        <v>0.1</v>
      </c>
    </row>
    <row r="6" spans="1:2" x14ac:dyDescent="0.3">
      <c r="A6" s="211" t="s">
        <v>273</v>
      </c>
      <c r="B6" s="214">
        <v>1.1000000000000001</v>
      </c>
    </row>
    <row r="7" spans="1:2" ht="17.25" thickBot="1" x14ac:dyDescent="0.35">
      <c r="A7" s="223" t="s">
        <v>274</v>
      </c>
      <c r="B7" s="212">
        <v>0.3</v>
      </c>
    </row>
    <row r="8" spans="1:2" x14ac:dyDescent="0.3">
      <c r="A8" s="210" t="s">
        <v>275</v>
      </c>
      <c r="B8" s="213">
        <v>0.3</v>
      </c>
    </row>
    <row r="9" spans="1:2" x14ac:dyDescent="0.3">
      <c r="A9" s="211" t="s">
        <v>308</v>
      </c>
      <c r="B9" s="214">
        <v>-0.1</v>
      </c>
    </row>
    <row r="10" spans="1:2" x14ac:dyDescent="0.3">
      <c r="A10" s="211" t="s">
        <v>309</v>
      </c>
      <c r="B10" s="214">
        <v>-0.1</v>
      </c>
    </row>
    <row r="11" spans="1:2" ht="17.25" thickBot="1" x14ac:dyDescent="0.35">
      <c r="A11" s="223" t="s">
        <v>310</v>
      </c>
      <c r="B11" s="212">
        <v>0.5</v>
      </c>
    </row>
    <row r="12" spans="1:2" x14ac:dyDescent="0.3">
      <c r="A12" s="224" t="s">
        <v>278</v>
      </c>
      <c r="B12" s="220" t="s">
        <v>0</v>
      </c>
    </row>
  </sheetData>
  <mergeCells count="1">
    <mergeCell ref="A2:B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5"/>
  <dimension ref="B3:L11"/>
  <sheetViews>
    <sheetView showGridLines="0" tabSelected="1" zoomScaleNormal="100" workbookViewId="0">
      <selection activeCell="B3" sqref="B3"/>
    </sheetView>
  </sheetViews>
  <sheetFormatPr defaultRowHeight="16.5" x14ac:dyDescent="0.3"/>
  <cols>
    <col min="3" max="3" width="11.140625" customWidth="1"/>
  </cols>
  <sheetData>
    <row r="3" spans="2:12" ht="19.5" thickBot="1" x14ac:dyDescent="0.35">
      <c r="B3" s="349" t="s">
        <v>496</v>
      </c>
      <c r="C3" s="350"/>
      <c r="D3" s="350"/>
      <c r="E3" s="350"/>
      <c r="F3" s="350"/>
      <c r="G3" s="350"/>
      <c r="H3" s="350"/>
      <c r="I3" s="350"/>
      <c r="J3" s="350"/>
      <c r="K3" s="350"/>
      <c r="L3" s="350"/>
    </row>
    <row r="4" spans="2:12" x14ac:dyDescent="0.3">
      <c r="B4" s="530">
        <v>1</v>
      </c>
      <c r="C4" s="538" t="s">
        <v>601</v>
      </c>
      <c r="D4" s="629"/>
      <c r="E4" s="629"/>
      <c r="F4" s="629"/>
      <c r="G4" s="629"/>
      <c r="H4" s="629"/>
      <c r="I4" s="629"/>
      <c r="J4" s="629"/>
      <c r="K4" s="629"/>
      <c r="L4" s="629"/>
    </row>
    <row r="5" spans="2:12" x14ac:dyDescent="0.3">
      <c r="B5" s="530">
        <v>2</v>
      </c>
      <c r="C5" s="538" t="s">
        <v>608</v>
      </c>
      <c r="D5" s="538"/>
      <c r="E5" s="538"/>
      <c r="F5" s="538"/>
      <c r="G5" s="538"/>
      <c r="H5" s="629"/>
      <c r="I5" s="629"/>
      <c r="J5" s="629"/>
      <c r="K5" s="629"/>
      <c r="L5" s="629"/>
    </row>
    <row r="6" spans="2:12" ht="16.5" customHeight="1" x14ac:dyDescent="0.3">
      <c r="B6" s="530">
        <v>3</v>
      </c>
      <c r="C6" s="538" t="s">
        <v>614</v>
      </c>
      <c r="D6" s="538"/>
      <c r="E6" s="538"/>
      <c r="F6" s="538"/>
      <c r="G6" s="538"/>
      <c r="H6" s="629"/>
      <c r="I6" s="629"/>
      <c r="J6" s="629"/>
      <c r="K6" s="629"/>
      <c r="L6" s="629"/>
    </row>
    <row r="7" spans="2:12" ht="16.5" customHeight="1" x14ac:dyDescent="0.3">
      <c r="B7" s="530">
        <v>4</v>
      </c>
      <c r="C7" s="538" t="s">
        <v>653</v>
      </c>
      <c r="D7" s="538"/>
      <c r="E7" s="538"/>
      <c r="F7" s="538"/>
      <c r="G7" s="538"/>
      <c r="H7" s="629"/>
      <c r="I7" s="629"/>
      <c r="J7" s="629"/>
      <c r="K7" s="629"/>
      <c r="L7" s="629"/>
    </row>
    <row r="8" spans="2:12" ht="16.5" customHeight="1" x14ac:dyDescent="0.3">
      <c r="B8" s="530">
        <v>5</v>
      </c>
      <c r="C8" s="538" t="s">
        <v>661</v>
      </c>
      <c r="D8" s="538"/>
      <c r="E8" s="538"/>
      <c r="F8" s="538"/>
      <c r="G8" s="538"/>
      <c r="H8" s="629"/>
      <c r="I8" s="629"/>
      <c r="J8" s="629"/>
      <c r="K8" s="629"/>
      <c r="L8" s="629"/>
    </row>
    <row r="9" spans="2:12" x14ac:dyDescent="0.3">
      <c r="B9" s="530">
        <v>6</v>
      </c>
      <c r="C9" s="538" t="s">
        <v>757</v>
      </c>
      <c r="D9" s="538"/>
      <c r="E9" s="538"/>
      <c r="F9" s="538"/>
      <c r="G9" s="538"/>
      <c r="H9" s="629"/>
      <c r="I9" s="629"/>
      <c r="J9" s="629"/>
      <c r="K9" s="629"/>
      <c r="L9" s="629"/>
    </row>
    <row r="10" spans="2:12" x14ac:dyDescent="0.3">
      <c r="B10" s="530">
        <v>7</v>
      </c>
      <c r="C10" s="538" t="s">
        <v>716</v>
      </c>
      <c r="D10" s="538"/>
      <c r="E10" s="538"/>
      <c r="F10" s="538"/>
      <c r="G10" s="538"/>
      <c r="H10" s="629"/>
      <c r="I10" s="629"/>
      <c r="J10" s="629"/>
      <c r="K10" s="629"/>
      <c r="L10" s="629"/>
    </row>
    <row r="11" spans="2:12" ht="16.5" customHeight="1" x14ac:dyDescent="0.3">
      <c r="B11" s="530">
        <v>8</v>
      </c>
      <c r="C11" s="538" t="s">
        <v>725</v>
      </c>
      <c r="D11" s="538"/>
      <c r="E11" s="538"/>
      <c r="F11" s="538"/>
      <c r="G11" s="538"/>
      <c r="H11" s="629"/>
      <c r="I11" s="629"/>
      <c r="J11" s="629"/>
      <c r="K11" s="629"/>
      <c r="L11" s="629"/>
    </row>
  </sheetData>
  <hyperlinks>
    <hyperlink ref="C4" location="'1a'!A1" display="TABUĽKA 1a – Fiškálny záväzok" xr:uid="{FEB986E7-2E75-4714-9885-79FE25157125}"/>
    <hyperlink ref="C5" location="'1b'!A1" display="TABUĽKA 1b – Hlavné ukazovatele" xr:uid="{6E6AA8EB-5FFA-4137-8186-39974FAA4288}"/>
    <hyperlink ref="C6" location="'2'!A1" display="TABUĽKA 2 – Makroekonomický scenár" xr:uid="{6715339D-06F4-4BC0-AA76-4BD1B1C65E2A}"/>
    <hyperlink ref="C7" location="'3'!A1" display="TABUĽKA 3 – Externé predpoklady" xr:uid="{402D29DE-CF51-4CC9-969D-CF869C024E7E}"/>
    <hyperlink ref="C8" location="'4'!A1" display="TABUĽKA 4 – Rozpočtový výhľad" xr:uid="{A1BBDB35-5327-44A8-97FF-369010EFA3C5}"/>
    <hyperlink ref="C9" location="'5'!A1" display="Tabuľka 5:  Bilancia  výdavkov a príjmov verejnej správy podľa scenára nezmenených politík (členenie podľa komponentov)" xr:uid="{B9ABF82C-286D-4471-BDC4-FAFEE8EC86F0}"/>
    <hyperlink ref="C10" location="'6'!A1" display="TABUĽKA 6 – Granty z Plánu obnovy (RRF)" xr:uid="{5E5EE60F-66DC-431D-B9E8-F3DB9BD5E156}"/>
    <hyperlink ref="C11" location="'7'!A1" display="TABUĽKA 7 – Pôžičky z Plánu obnovy (RRF)" xr:uid="{3DCBA3E4-CD60-4E15-A877-549AF76CBE54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8C011-5D82-4628-B135-42FADD96383D}">
  <sheetPr>
    <tabColor rgb="FF92D050"/>
  </sheetPr>
  <dimension ref="B1:I8"/>
  <sheetViews>
    <sheetView showGridLines="0" zoomScaleNormal="100" workbookViewId="0">
      <selection activeCell="B2" sqref="B2:F2"/>
    </sheetView>
  </sheetViews>
  <sheetFormatPr defaultColWidth="9.140625" defaultRowHeight="15" x14ac:dyDescent="0.25"/>
  <cols>
    <col min="1" max="1" width="2.7109375" style="1" customWidth="1"/>
    <col min="2" max="2" width="4.7109375" style="1" customWidth="1"/>
    <col min="3" max="16384" width="9.140625" style="1"/>
  </cols>
  <sheetData>
    <row r="1" spans="2:9" ht="13.5" customHeight="1" x14ac:dyDescent="0.25"/>
    <row r="2" spans="2:9" x14ac:dyDescent="0.25">
      <c r="B2" s="599" t="s">
        <v>601</v>
      </c>
      <c r="C2" s="599"/>
      <c r="D2" s="599"/>
      <c r="E2" s="599"/>
      <c r="F2" s="599"/>
      <c r="G2" s="493">
        <v>2024</v>
      </c>
      <c r="H2" s="493">
        <v>2025</v>
      </c>
      <c r="I2" s="493">
        <v>2026</v>
      </c>
    </row>
    <row r="3" spans="2:9" ht="15.75" thickBot="1" x14ac:dyDescent="0.3">
      <c r="B3" s="600"/>
      <c r="C3" s="600"/>
      <c r="D3" s="494"/>
      <c r="E3" s="494"/>
      <c r="F3" s="494"/>
      <c r="G3" s="495" t="s">
        <v>602</v>
      </c>
      <c r="H3" s="495" t="s">
        <v>602</v>
      </c>
      <c r="I3" s="495" t="s">
        <v>602</v>
      </c>
    </row>
    <row r="4" spans="2:9" x14ac:dyDescent="0.25">
      <c r="B4" s="601" t="s">
        <v>603</v>
      </c>
      <c r="C4" s="601"/>
      <c r="D4" s="601"/>
      <c r="E4" s="601"/>
      <c r="F4" s="601"/>
      <c r="G4" s="496"/>
      <c r="H4" s="496"/>
    </row>
    <row r="5" spans="2:9" x14ac:dyDescent="0.25">
      <c r="B5" s="497" t="s">
        <v>604</v>
      </c>
      <c r="C5" s="598" t="s">
        <v>605</v>
      </c>
      <c r="D5" s="598"/>
      <c r="E5" s="598"/>
      <c r="F5" s="598"/>
      <c r="G5" s="550"/>
      <c r="H5" s="550">
        <v>3.8497008889015021</v>
      </c>
      <c r="I5" s="550">
        <v>0.85108390265460754</v>
      </c>
    </row>
    <row r="6" spans="2:9" ht="14.45" customHeight="1" x14ac:dyDescent="0.25">
      <c r="B6" s="597" t="s">
        <v>606</v>
      </c>
      <c r="C6" s="597"/>
      <c r="D6" s="597"/>
      <c r="E6" s="597"/>
      <c r="F6" s="597"/>
      <c r="G6" s="597"/>
      <c r="H6" s="597"/>
      <c r="I6" s="597"/>
    </row>
    <row r="7" spans="2:9" x14ac:dyDescent="0.25">
      <c r="B7" s="497" t="s">
        <v>607</v>
      </c>
      <c r="C7" s="598" t="s">
        <v>605</v>
      </c>
      <c r="D7" s="598"/>
      <c r="E7" s="598"/>
      <c r="F7" s="598"/>
      <c r="G7" s="550"/>
      <c r="H7" s="550">
        <f>'4'!I36</f>
        <v>3.0774076815897944</v>
      </c>
      <c r="I7" s="550">
        <f>'4'!J36</f>
        <v>0.9060050400506281</v>
      </c>
    </row>
    <row r="8" spans="2:9" x14ac:dyDescent="0.25">
      <c r="B8" s="498"/>
      <c r="C8" s="498"/>
      <c r="D8" s="498"/>
      <c r="E8" s="498"/>
      <c r="F8" s="498"/>
      <c r="G8" s="498"/>
      <c r="I8" s="499" t="s">
        <v>0</v>
      </c>
    </row>
  </sheetData>
  <mergeCells count="7">
    <mergeCell ref="G6:I6"/>
    <mergeCell ref="C7:F7"/>
    <mergeCell ref="B2:F2"/>
    <mergeCell ref="B3:C3"/>
    <mergeCell ref="B4:F4"/>
    <mergeCell ref="C5:F5"/>
    <mergeCell ref="B6:F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6C5FA-329A-40C2-816A-A9858B70C956}">
  <sheetPr>
    <tabColor rgb="FF92D050"/>
  </sheetPr>
  <dimension ref="B1:I9"/>
  <sheetViews>
    <sheetView showGridLines="0" zoomScaleNormal="100" workbookViewId="0">
      <selection activeCell="B2" sqref="B2:F2"/>
    </sheetView>
  </sheetViews>
  <sheetFormatPr defaultColWidth="9.140625" defaultRowHeight="15" x14ac:dyDescent="0.25"/>
  <cols>
    <col min="1" max="1" width="2.7109375" style="1" customWidth="1"/>
    <col min="2" max="2" width="4.5703125" style="1" customWidth="1"/>
    <col min="3" max="16384" width="9.140625" style="1"/>
  </cols>
  <sheetData>
    <row r="1" spans="2:9" ht="12" customHeight="1" x14ac:dyDescent="0.25"/>
    <row r="2" spans="2:9" x14ac:dyDescent="0.25">
      <c r="B2" s="602" t="s">
        <v>608</v>
      </c>
      <c r="C2" s="602"/>
      <c r="D2" s="602"/>
      <c r="E2" s="602"/>
      <c r="F2" s="602"/>
      <c r="G2" s="493">
        <v>2024</v>
      </c>
      <c r="H2" s="551">
        <v>2025</v>
      </c>
      <c r="I2" s="493">
        <v>2026</v>
      </c>
    </row>
    <row r="3" spans="2:9" ht="15.75" thickBot="1" x14ac:dyDescent="0.3">
      <c r="B3" s="600"/>
      <c r="C3" s="600"/>
      <c r="D3" s="494"/>
      <c r="E3" s="494"/>
      <c r="F3" s="494"/>
      <c r="G3" s="495" t="s">
        <v>3</v>
      </c>
      <c r="H3" s="495" t="s">
        <v>3</v>
      </c>
      <c r="I3" s="495" t="s">
        <v>3</v>
      </c>
    </row>
    <row r="4" spans="2:9" x14ac:dyDescent="0.25">
      <c r="B4" s="497">
        <v>1</v>
      </c>
      <c r="C4" s="598" t="s">
        <v>609</v>
      </c>
      <c r="D4" s="598"/>
      <c r="E4" s="598"/>
      <c r="F4" s="598"/>
      <c r="G4" s="500">
        <f>'4'!H38</f>
        <v>-5.2729181035665533</v>
      </c>
      <c r="H4" s="500">
        <f>'4'!I38</f>
        <v>-5.0060042219280305</v>
      </c>
      <c r="I4" s="500">
        <f>'4'!J38</f>
        <v>-4.0999999244205867</v>
      </c>
    </row>
    <row r="5" spans="2:9" x14ac:dyDescent="0.25">
      <c r="B5" s="497">
        <v>2</v>
      </c>
      <c r="C5" s="598" t="s">
        <v>610</v>
      </c>
      <c r="D5" s="598"/>
      <c r="E5" s="598"/>
      <c r="F5" s="598"/>
      <c r="G5" s="500">
        <f>'4'!H46</f>
        <v>-5.4548094278238128</v>
      </c>
      <c r="H5" s="500">
        <f>'4'!I46</f>
        <v>-4.8320679372179978</v>
      </c>
      <c r="I5" s="500">
        <f>'4'!J46</f>
        <v>-3.688068987908848</v>
      </c>
    </row>
    <row r="6" spans="2:9" x14ac:dyDescent="0.25">
      <c r="B6" s="497">
        <v>3</v>
      </c>
      <c r="C6" s="598" t="s">
        <v>611</v>
      </c>
      <c r="D6" s="598"/>
      <c r="E6" s="598"/>
      <c r="F6" s="598"/>
      <c r="G6" s="500">
        <f>'4'!H47</f>
        <v>-4.0432902963145372</v>
      </c>
      <c r="H6" s="500">
        <f>'4'!I47</f>
        <v>-3.2196744002439708</v>
      </c>
      <c r="I6" s="500">
        <f>'4'!J47</f>
        <v>-2.0102661324780478</v>
      </c>
    </row>
    <row r="7" spans="2:9" x14ac:dyDescent="0.25">
      <c r="B7" s="497">
        <v>4</v>
      </c>
      <c r="C7" s="598" t="s">
        <v>612</v>
      </c>
      <c r="D7" s="598"/>
      <c r="E7" s="598"/>
      <c r="F7" s="598"/>
      <c r="G7" s="500">
        <f>'4'!H49</f>
        <v>59.280252738330162</v>
      </c>
      <c r="H7" s="500">
        <f>'4'!I49</f>
        <v>61.459894047428008</v>
      </c>
      <c r="I7" s="500">
        <f>'4'!J49</f>
        <v>62.765653034451759</v>
      </c>
    </row>
    <row r="8" spans="2:9" x14ac:dyDescent="0.25">
      <c r="B8" s="497">
        <v>5</v>
      </c>
      <c r="C8" s="598" t="s">
        <v>613</v>
      </c>
      <c r="D8" s="598"/>
      <c r="E8" s="598"/>
      <c r="F8" s="598"/>
      <c r="G8" s="500">
        <f>'4'!H50</f>
        <v>3.6439446370901862</v>
      </c>
      <c r="H8" s="500">
        <f>'4'!I50</f>
        <v>2.1796413090978461</v>
      </c>
      <c r="I8" s="500">
        <f>'4'!J50</f>
        <v>1.3057589870237507</v>
      </c>
    </row>
    <row r="9" spans="2:9" x14ac:dyDescent="0.25">
      <c r="I9" s="499" t="s">
        <v>0</v>
      </c>
    </row>
  </sheetData>
  <mergeCells count="7">
    <mergeCell ref="C8:F8"/>
    <mergeCell ref="B2:F2"/>
    <mergeCell ref="B3:C3"/>
    <mergeCell ref="C4:F4"/>
    <mergeCell ref="C5:F5"/>
    <mergeCell ref="C6:F6"/>
    <mergeCell ref="C7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7333B-DDDD-43F2-976F-D5D4C7408F78}">
  <sheetPr>
    <tabColor rgb="FF92D050"/>
  </sheetPr>
  <dimension ref="B1:P43"/>
  <sheetViews>
    <sheetView showGridLines="0" zoomScaleNormal="100" zoomScaleSheetLayoutView="50" workbookViewId="0">
      <selection activeCell="B2" sqref="B2:E2"/>
    </sheetView>
  </sheetViews>
  <sheetFormatPr defaultColWidth="9.140625" defaultRowHeight="15" x14ac:dyDescent="0.25"/>
  <cols>
    <col min="1" max="1" width="2.5703125" style="1" customWidth="1"/>
    <col min="2" max="2" width="4.5703125" style="1" customWidth="1"/>
    <col min="3" max="5" width="9.140625" style="1"/>
    <col min="6" max="6" width="16.5703125" style="1" customWidth="1"/>
    <col min="7" max="12" width="9.140625" style="1"/>
    <col min="13" max="13" width="12.7109375" style="1" bestFit="1" customWidth="1"/>
    <col min="14" max="16384" width="9.140625" style="1"/>
  </cols>
  <sheetData>
    <row r="1" spans="2:16" ht="14.1" customHeight="1" x14ac:dyDescent="0.25"/>
    <row r="2" spans="2:16" ht="14.1" customHeight="1" x14ac:dyDescent="0.25">
      <c r="B2" s="599" t="s">
        <v>614</v>
      </c>
      <c r="C2" s="599"/>
      <c r="D2" s="599"/>
      <c r="E2" s="599"/>
      <c r="F2" s="501"/>
      <c r="G2" s="493">
        <v>2024</v>
      </c>
      <c r="H2" s="493">
        <v>2024</v>
      </c>
      <c r="I2" s="493">
        <v>2025</v>
      </c>
      <c r="J2" s="493">
        <v>2026</v>
      </c>
    </row>
    <row r="3" spans="2:16" ht="14.1" customHeight="1" thickBot="1" x14ac:dyDescent="0.3">
      <c r="B3" s="600"/>
      <c r="C3" s="600"/>
      <c r="D3" s="494"/>
      <c r="E3" s="494"/>
      <c r="F3" s="494"/>
      <c r="G3" s="495" t="s">
        <v>615</v>
      </c>
      <c r="H3" s="495" t="s">
        <v>602</v>
      </c>
      <c r="I3" s="495" t="s">
        <v>602</v>
      </c>
      <c r="J3" s="495" t="s">
        <v>602</v>
      </c>
    </row>
    <row r="4" spans="2:16" ht="14.1" customHeight="1" x14ac:dyDescent="0.25">
      <c r="B4" s="607" t="s">
        <v>616</v>
      </c>
      <c r="C4" s="607"/>
      <c r="D4" s="607"/>
      <c r="E4" s="607"/>
      <c r="F4" s="607"/>
      <c r="G4" s="502"/>
      <c r="H4" s="503"/>
      <c r="I4" s="503"/>
      <c r="J4" s="503"/>
    </row>
    <row r="5" spans="2:16" ht="14.1" customHeight="1" x14ac:dyDescent="0.25">
      <c r="B5" s="497">
        <v>1</v>
      </c>
      <c r="C5" s="598" t="s">
        <v>617</v>
      </c>
      <c r="D5" s="598"/>
      <c r="E5" s="598"/>
      <c r="F5" s="598"/>
      <c r="G5" s="550"/>
      <c r="H5" s="550">
        <v>2.0616777177357326</v>
      </c>
      <c r="I5" s="550">
        <v>0.84869324729861528</v>
      </c>
      <c r="J5" s="550">
        <v>1.2524763927384663</v>
      </c>
    </row>
    <row r="6" spans="2:16" ht="14.1" customHeight="1" x14ac:dyDescent="0.25">
      <c r="B6" s="497">
        <v>2</v>
      </c>
      <c r="C6" s="598" t="s">
        <v>618</v>
      </c>
      <c r="D6" s="598"/>
      <c r="E6" s="598"/>
      <c r="F6" s="598"/>
      <c r="G6" s="550"/>
      <c r="H6" s="550">
        <v>3.6387653173428403</v>
      </c>
      <c r="I6" s="550">
        <v>3.841273752034513</v>
      </c>
      <c r="J6" s="550">
        <v>3.8376946892188624</v>
      </c>
    </row>
    <row r="7" spans="2:16" ht="14.1" customHeight="1" x14ac:dyDescent="0.25">
      <c r="B7" s="497">
        <v>3</v>
      </c>
      <c r="C7" s="598" t="s">
        <v>619</v>
      </c>
      <c r="D7" s="598"/>
      <c r="E7" s="598"/>
      <c r="F7" s="598"/>
      <c r="G7" s="550">
        <v>130.985118</v>
      </c>
      <c r="H7" s="550">
        <v>5.7754626488269123</v>
      </c>
      <c r="I7" s="550">
        <v>4.7225676302768971</v>
      </c>
      <c r="J7" s="550">
        <v>5.1382373019651872</v>
      </c>
    </row>
    <row r="8" spans="2:16" ht="14.1" customHeight="1" x14ac:dyDescent="0.25">
      <c r="B8" s="604" t="s">
        <v>620</v>
      </c>
      <c r="C8" s="604"/>
      <c r="D8" s="604"/>
      <c r="E8" s="604"/>
      <c r="F8" s="604"/>
      <c r="G8" s="543"/>
      <c r="H8" s="543"/>
      <c r="I8" s="543"/>
      <c r="J8" s="543"/>
    </row>
    <row r="9" spans="2:16" ht="14.1" customHeight="1" x14ac:dyDescent="0.25">
      <c r="B9" s="497">
        <v>4</v>
      </c>
      <c r="C9" s="598" t="s">
        <v>621</v>
      </c>
      <c r="D9" s="598"/>
      <c r="E9" s="598"/>
      <c r="F9" s="598"/>
      <c r="G9" s="552"/>
      <c r="H9" s="550">
        <v>2.9402204430742529</v>
      </c>
      <c r="I9" s="550">
        <v>1.1279314526202455</v>
      </c>
      <c r="J9" s="550">
        <v>0.91579346640851611</v>
      </c>
    </row>
    <row r="10" spans="2:16" ht="14.1" customHeight="1" x14ac:dyDescent="0.25">
      <c r="B10" s="497">
        <v>5</v>
      </c>
      <c r="C10" s="598" t="s">
        <v>622</v>
      </c>
      <c r="D10" s="598"/>
      <c r="E10" s="598"/>
      <c r="F10" s="598"/>
      <c r="G10" s="552"/>
      <c r="H10" s="550">
        <v>3.7404640916800291</v>
      </c>
      <c r="I10" s="550">
        <v>1.9237840269625162</v>
      </c>
      <c r="J10" s="550">
        <v>-0.77762098096234578</v>
      </c>
      <c r="L10" s="558"/>
      <c r="N10" s="368"/>
      <c r="O10" s="368"/>
      <c r="P10" s="368"/>
    </row>
    <row r="11" spans="2:16" ht="14.1" customHeight="1" x14ac:dyDescent="0.25">
      <c r="B11" s="497">
        <v>6</v>
      </c>
      <c r="C11" s="598" t="s">
        <v>623</v>
      </c>
      <c r="D11" s="598"/>
      <c r="E11" s="598"/>
      <c r="F11" s="598"/>
      <c r="G11" s="552"/>
      <c r="H11" s="550">
        <v>1.8465035231366445</v>
      </c>
      <c r="I11" s="550">
        <v>3.3519812322057696</v>
      </c>
      <c r="J11" s="550">
        <v>2.7096910167268673</v>
      </c>
    </row>
    <row r="12" spans="2:16" ht="14.1" customHeight="1" x14ac:dyDescent="0.25">
      <c r="B12" s="497">
        <v>7</v>
      </c>
      <c r="C12" s="598" t="s">
        <v>624</v>
      </c>
      <c r="D12" s="598"/>
      <c r="E12" s="598"/>
      <c r="F12" s="598"/>
      <c r="G12" s="552"/>
      <c r="H12" s="552" t="s">
        <v>625</v>
      </c>
      <c r="I12" s="552" t="s">
        <v>625</v>
      </c>
      <c r="J12" s="552" t="s">
        <v>625</v>
      </c>
    </row>
    <row r="13" spans="2:16" ht="14.1" customHeight="1" x14ac:dyDescent="0.25">
      <c r="B13" s="497">
        <v>8</v>
      </c>
      <c r="C13" s="598" t="s">
        <v>626</v>
      </c>
      <c r="D13" s="598"/>
      <c r="E13" s="598"/>
      <c r="F13" s="598"/>
      <c r="G13" s="552"/>
      <c r="H13" s="550">
        <v>0.3112590333987475</v>
      </c>
      <c r="I13" s="550">
        <v>2.788750466424661</v>
      </c>
      <c r="J13" s="550">
        <v>0.96992630526873125</v>
      </c>
    </row>
    <row r="14" spans="2:16" ht="14.1" customHeight="1" x14ac:dyDescent="0.25">
      <c r="B14" s="497">
        <v>9</v>
      </c>
      <c r="C14" s="598" t="s">
        <v>627</v>
      </c>
      <c r="D14" s="598"/>
      <c r="E14" s="598"/>
      <c r="F14" s="598"/>
      <c r="G14" s="552"/>
      <c r="H14" s="550">
        <v>2.2786956538494607</v>
      </c>
      <c r="I14" s="550">
        <v>4.2248914781698899</v>
      </c>
      <c r="J14" s="550">
        <v>0.70221403599177723</v>
      </c>
    </row>
    <row r="15" spans="2:16" ht="14.1" customHeight="1" x14ac:dyDescent="0.25">
      <c r="B15" s="604" t="s">
        <v>628</v>
      </c>
      <c r="C15" s="604"/>
      <c r="D15" s="604"/>
      <c r="E15" s="604"/>
      <c r="F15" s="604"/>
      <c r="G15" s="542"/>
      <c r="H15" s="542"/>
      <c r="I15" s="542"/>
      <c r="J15" s="542"/>
    </row>
    <row r="16" spans="2:16" ht="14.1" customHeight="1" x14ac:dyDescent="0.25">
      <c r="B16" s="497">
        <v>10</v>
      </c>
      <c r="C16" s="605" t="s">
        <v>629</v>
      </c>
      <c r="D16" s="605"/>
      <c r="E16" s="605"/>
      <c r="F16" s="605"/>
      <c r="G16" s="552"/>
      <c r="H16" s="550">
        <v>2.736728741881302</v>
      </c>
      <c r="I16" s="550">
        <v>1.7039158181489507</v>
      </c>
      <c r="J16" s="550">
        <v>0.93713329260496281</v>
      </c>
    </row>
    <row r="17" spans="2:16" ht="14.1" customHeight="1" x14ac:dyDescent="0.25">
      <c r="B17" s="497">
        <v>11</v>
      </c>
      <c r="C17" s="605" t="s">
        <v>624</v>
      </c>
      <c r="D17" s="605"/>
      <c r="E17" s="605"/>
      <c r="F17" s="605"/>
      <c r="G17" s="552"/>
      <c r="H17" s="550">
        <v>0.92000641307319242</v>
      </c>
      <c r="I17" s="550">
        <v>0.74477719190185809</v>
      </c>
      <c r="J17" s="550">
        <v>0.22165413672494971</v>
      </c>
    </row>
    <row r="18" spans="2:16" ht="14.1" customHeight="1" x14ac:dyDescent="0.25">
      <c r="B18" s="497">
        <v>12</v>
      </c>
      <c r="C18" s="605" t="s">
        <v>630</v>
      </c>
      <c r="D18" s="605"/>
      <c r="E18" s="605"/>
      <c r="F18" s="605"/>
      <c r="G18" s="552"/>
      <c r="H18" s="550">
        <v>-1.6051470210322949</v>
      </c>
      <c r="I18" s="550">
        <v>-1.0837662003486865</v>
      </c>
      <c r="J18" s="550">
        <v>0.2535247943143274</v>
      </c>
    </row>
    <row r="19" spans="2:16" ht="14.1" customHeight="1" x14ac:dyDescent="0.25">
      <c r="B19" s="604" t="s">
        <v>631</v>
      </c>
      <c r="C19" s="604"/>
      <c r="D19" s="604"/>
      <c r="E19" s="604"/>
      <c r="F19" s="604"/>
      <c r="G19" s="542"/>
      <c r="H19" s="542"/>
      <c r="I19" s="542"/>
      <c r="J19" s="542"/>
    </row>
    <row r="20" spans="2:16" ht="14.1" customHeight="1" x14ac:dyDescent="0.25">
      <c r="B20" s="497">
        <v>13</v>
      </c>
      <c r="C20" s="598" t="s">
        <v>632</v>
      </c>
      <c r="D20" s="598"/>
      <c r="E20" s="598"/>
      <c r="F20" s="598"/>
      <c r="G20" s="552"/>
      <c r="H20" s="550">
        <v>3.4345325239453661</v>
      </c>
      <c r="I20" s="550">
        <v>4.1910085145538956</v>
      </c>
      <c r="J20" s="550">
        <v>3.6021184800202111</v>
      </c>
    </row>
    <row r="21" spans="2:16" ht="14.1" customHeight="1" x14ac:dyDescent="0.25">
      <c r="B21" s="497">
        <v>14</v>
      </c>
      <c r="C21" s="605" t="s">
        <v>633</v>
      </c>
      <c r="D21" s="605"/>
      <c r="E21" s="605"/>
      <c r="F21" s="605"/>
      <c r="G21" s="552"/>
      <c r="H21" s="550">
        <v>3.1398393025286131</v>
      </c>
      <c r="I21" s="550">
        <v>4.2558982087770536</v>
      </c>
      <c r="J21" s="550">
        <v>4.7595688498788924</v>
      </c>
    </row>
    <row r="22" spans="2:16" ht="14.1" customHeight="1" x14ac:dyDescent="0.25">
      <c r="B22" s="497">
        <v>15</v>
      </c>
      <c r="C22" s="598" t="s">
        <v>634</v>
      </c>
      <c r="D22" s="598"/>
      <c r="E22" s="598"/>
      <c r="F22" s="598"/>
      <c r="G22" s="552"/>
      <c r="H22" s="550">
        <v>5.3189440957708278</v>
      </c>
      <c r="I22" s="550">
        <v>5.5809537687546262</v>
      </c>
      <c r="J22" s="550">
        <v>4.6117582225966514</v>
      </c>
    </row>
    <row r="23" spans="2:16" ht="14.1" customHeight="1" x14ac:dyDescent="0.25">
      <c r="B23" s="497">
        <v>16</v>
      </c>
      <c r="C23" s="606" t="s">
        <v>635</v>
      </c>
      <c r="D23" s="606"/>
      <c r="E23" s="606"/>
      <c r="F23" s="606"/>
      <c r="G23" s="552"/>
      <c r="H23" s="550">
        <v>0.16800396582052901</v>
      </c>
      <c r="I23" s="550">
        <v>4.641014564490753</v>
      </c>
      <c r="J23" s="550">
        <v>4.0917903692460511</v>
      </c>
    </row>
    <row r="24" spans="2:16" ht="14.1" customHeight="1" x14ac:dyDescent="0.25">
      <c r="B24" s="497">
        <v>17</v>
      </c>
      <c r="C24" s="598" t="s">
        <v>636</v>
      </c>
      <c r="D24" s="598"/>
      <c r="E24" s="598"/>
      <c r="F24" s="598"/>
      <c r="G24" s="552"/>
      <c r="H24" s="550">
        <v>-1.5473210629982193</v>
      </c>
      <c r="I24" s="550">
        <v>1.1716928432060181</v>
      </c>
      <c r="J24" s="550">
        <v>3.8888612872194139</v>
      </c>
    </row>
    <row r="25" spans="2:16" ht="14.1" customHeight="1" x14ac:dyDescent="0.25">
      <c r="B25" s="497">
        <v>18</v>
      </c>
      <c r="C25" s="598" t="s">
        <v>637</v>
      </c>
      <c r="D25" s="598"/>
      <c r="E25" s="598"/>
      <c r="F25" s="598"/>
      <c r="G25" s="552"/>
      <c r="H25" s="550">
        <v>-2.0363689434457655</v>
      </c>
      <c r="I25" s="550">
        <v>1.7544843664085485</v>
      </c>
      <c r="J25" s="550">
        <v>4.4560127926995152</v>
      </c>
    </row>
    <row r="26" spans="2:16" ht="14.1" customHeight="1" x14ac:dyDescent="0.25">
      <c r="B26" s="604" t="s">
        <v>638</v>
      </c>
      <c r="C26" s="604"/>
      <c r="D26" s="604"/>
      <c r="E26" s="604"/>
      <c r="F26" s="604"/>
      <c r="G26" s="542"/>
      <c r="H26" s="544"/>
      <c r="I26" s="544"/>
      <c r="J26" s="544"/>
    </row>
    <row r="27" spans="2:16" ht="14.1" customHeight="1" x14ac:dyDescent="0.25">
      <c r="B27" s="497">
        <v>19</v>
      </c>
      <c r="C27" s="598" t="s">
        <v>639</v>
      </c>
      <c r="D27" s="598"/>
      <c r="E27" s="598"/>
      <c r="F27" s="598"/>
      <c r="G27" s="550">
        <v>2430.29</v>
      </c>
      <c r="H27" s="550">
        <v>-0.15480321339919056</v>
      </c>
      <c r="I27" s="550">
        <v>-7.9867910339426196E-3</v>
      </c>
      <c r="J27" s="550">
        <v>-0.22864828300167561</v>
      </c>
    </row>
    <row r="28" spans="2:16" ht="14.1" customHeight="1" x14ac:dyDescent="0.25">
      <c r="B28" s="497">
        <v>20</v>
      </c>
      <c r="C28" s="598" t="s">
        <v>640</v>
      </c>
      <c r="D28" s="598"/>
      <c r="E28" s="598"/>
      <c r="F28" s="598"/>
      <c r="G28" s="550">
        <v>1627.6493751774478</v>
      </c>
      <c r="H28" s="550">
        <v>0.19792736878350101</v>
      </c>
      <c r="I28" s="550">
        <v>-1.2156130112124797</v>
      </c>
      <c r="J28" s="550">
        <v>-0.30168000662512684</v>
      </c>
    </row>
    <row r="29" spans="2:16" ht="14.1" customHeight="1" x14ac:dyDescent="0.25">
      <c r="B29" s="497">
        <v>21</v>
      </c>
      <c r="C29" s="598" t="s">
        <v>641</v>
      </c>
      <c r="D29" s="598"/>
      <c r="E29" s="598"/>
      <c r="F29" s="598"/>
      <c r="G29" s="550">
        <v>42.095192754774132</v>
      </c>
      <c r="H29" s="550">
        <v>2.2199174346585915</v>
      </c>
      <c r="I29" s="550">
        <v>0.8567484650421564</v>
      </c>
      <c r="J29" s="550">
        <v>1.4845190029512345</v>
      </c>
      <c r="N29" s="545"/>
      <c r="O29" s="545"/>
      <c r="P29" s="545"/>
    </row>
    <row r="30" spans="2:16" ht="14.1" customHeight="1" x14ac:dyDescent="0.25">
      <c r="B30" s="497">
        <v>22</v>
      </c>
      <c r="C30" s="598" t="s">
        <v>642</v>
      </c>
      <c r="D30" s="598"/>
      <c r="E30" s="598"/>
      <c r="F30" s="598"/>
      <c r="G30" s="550">
        <v>25.873641838690112</v>
      </c>
      <c r="H30" s="550">
        <v>2.0179958996886294</v>
      </c>
      <c r="I30" s="550">
        <v>2.0978633764157761</v>
      </c>
      <c r="J30" s="550">
        <v>1.7916039204021184</v>
      </c>
      <c r="P30" s="545"/>
    </row>
    <row r="31" spans="2:16" ht="14.1" customHeight="1" x14ac:dyDescent="0.25">
      <c r="B31" s="497">
        <v>23</v>
      </c>
      <c r="C31" s="598" t="s">
        <v>643</v>
      </c>
      <c r="D31" s="598"/>
      <c r="E31" s="598"/>
      <c r="F31" s="598"/>
      <c r="G31" s="550">
        <v>51.616056</v>
      </c>
      <c r="H31" s="550">
        <v>6.9418496446144617</v>
      </c>
      <c r="I31" s="550">
        <v>5.9863601887037543</v>
      </c>
      <c r="J31" s="550">
        <v>4.6052192794789226</v>
      </c>
    </row>
    <row r="32" spans="2:16" ht="14.1" customHeight="1" x14ac:dyDescent="0.25">
      <c r="B32" s="497">
        <v>24</v>
      </c>
      <c r="C32" s="598" t="s">
        <v>644</v>
      </c>
      <c r="D32" s="598"/>
      <c r="E32" s="598"/>
      <c r="F32" s="598"/>
      <c r="G32" s="550">
        <f>G31/G27*1000000</f>
        <v>21238.640656053391</v>
      </c>
      <c r="H32" s="550">
        <f t="shared" ref="H32" si="0">((1+H31/100)/(1+H27/100)-1)*100</f>
        <v>7.1076557374926352</v>
      </c>
      <c r="I32" s="550">
        <v>5.3010471204188558</v>
      </c>
      <c r="J32" s="550">
        <v>5.3449347420758242</v>
      </c>
    </row>
    <row r="33" spans="2:16" ht="14.1" customHeight="1" x14ac:dyDescent="0.25">
      <c r="B33" s="604"/>
      <c r="C33" s="604"/>
      <c r="D33" s="604"/>
      <c r="E33" s="604"/>
      <c r="F33" s="604"/>
      <c r="G33" s="542"/>
      <c r="H33" s="544"/>
      <c r="I33" s="544"/>
      <c r="J33" s="544"/>
    </row>
    <row r="34" spans="2:16" ht="14.1" customHeight="1" x14ac:dyDescent="0.25">
      <c r="B34" s="497">
        <v>25</v>
      </c>
      <c r="C34" s="598" t="s">
        <v>645</v>
      </c>
      <c r="D34" s="598"/>
      <c r="E34" s="598"/>
      <c r="F34" s="598"/>
      <c r="G34" s="552"/>
      <c r="H34" s="550">
        <v>5.3352154779909391</v>
      </c>
      <c r="I34" s="550">
        <v>5.3950783930880863</v>
      </c>
      <c r="J34" s="550">
        <v>5.6045281867648473</v>
      </c>
      <c r="N34" s="545"/>
      <c r="O34" s="545"/>
      <c r="P34" s="545"/>
    </row>
    <row r="35" spans="2:16" ht="14.1" customHeight="1" x14ac:dyDescent="0.25">
      <c r="B35" s="604" t="s">
        <v>646</v>
      </c>
      <c r="C35" s="604"/>
      <c r="D35" s="604"/>
      <c r="E35" s="604"/>
      <c r="F35" s="604"/>
      <c r="G35" s="542"/>
      <c r="H35" s="542"/>
      <c r="I35" s="542"/>
      <c r="J35" s="542"/>
    </row>
    <row r="36" spans="2:16" ht="14.1" customHeight="1" x14ac:dyDescent="0.25">
      <c r="B36" s="497">
        <v>26</v>
      </c>
      <c r="C36" s="598" t="s">
        <v>647</v>
      </c>
      <c r="D36" s="598"/>
      <c r="E36" s="598"/>
      <c r="F36" s="598"/>
      <c r="G36" s="552"/>
      <c r="H36" s="550">
        <v>2.0105595338131055</v>
      </c>
      <c r="I36" s="550">
        <v>1.7948697251701118</v>
      </c>
      <c r="J36" s="550">
        <v>2.0439416524217879</v>
      </c>
    </row>
    <row r="37" spans="2:16" ht="14.1" customHeight="1" x14ac:dyDescent="0.25">
      <c r="B37" s="604" t="s">
        <v>648</v>
      </c>
      <c r="C37" s="604"/>
      <c r="D37" s="604"/>
      <c r="E37" s="604"/>
      <c r="F37" s="604"/>
      <c r="G37" s="542"/>
      <c r="H37" s="541"/>
      <c r="I37" s="541"/>
      <c r="J37" s="541"/>
    </row>
    <row r="38" spans="2:16" ht="14.1" customHeight="1" x14ac:dyDescent="0.25">
      <c r="B38" s="497">
        <v>27</v>
      </c>
      <c r="C38" s="603" t="s">
        <v>649</v>
      </c>
      <c r="D38" s="603"/>
      <c r="E38" s="603"/>
      <c r="F38" s="603"/>
      <c r="G38" s="552"/>
      <c r="H38" s="550">
        <v>-5.6404301979831865E-2</v>
      </c>
      <c r="I38" s="550">
        <v>-5.5433248922980939E-2</v>
      </c>
      <c r="J38" s="550">
        <v>-9.2652639288867467E-2</v>
      </c>
    </row>
    <row r="39" spans="2:16" ht="14.1" customHeight="1" x14ac:dyDescent="0.25">
      <c r="B39" s="497">
        <v>28</v>
      </c>
      <c r="C39" s="603" t="s">
        <v>650</v>
      </c>
      <c r="D39" s="603"/>
      <c r="E39" s="603"/>
      <c r="F39" s="603"/>
      <c r="G39" s="552"/>
      <c r="H39" s="550">
        <v>0.87591285215912262</v>
      </c>
      <c r="I39" s="550">
        <v>0.68786668031127496</v>
      </c>
      <c r="J39" s="550">
        <v>0.84702936259941597</v>
      </c>
    </row>
    <row r="40" spans="2:16" ht="14.1" customHeight="1" x14ac:dyDescent="0.25">
      <c r="B40" s="497">
        <v>29</v>
      </c>
      <c r="C40" s="603" t="s">
        <v>651</v>
      </c>
      <c r="D40" s="603"/>
      <c r="E40" s="603"/>
      <c r="F40" s="603"/>
      <c r="G40" s="552"/>
      <c r="H40" s="550">
        <v>1.1848735181311909</v>
      </c>
      <c r="I40" s="550">
        <v>1.1573823833083363</v>
      </c>
      <c r="J40" s="550">
        <v>1.2835521290992746</v>
      </c>
    </row>
    <row r="41" spans="2:16" ht="14.1" customHeight="1" x14ac:dyDescent="0.25">
      <c r="B41" s="604"/>
      <c r="C41" s="604"/>
      <c r="D41" s="604"/>
      <c r="E41" s="604"/>
      <c r="F41" s="604"/>
      <c r="G41" s="542"/>
      <c r="H41" s="541"/>
      <c r="I41" s="541"/>
      <c r="J41" s="541"/>
    </row>
    <row r="42" spans="2:16" ht="14.1" customHeight="1" x14ac:dyDescent="0.25">
      <c r="B42" s="497">
        <v>30</v>
      </c>
      <c r="C42" s="598" t="s">
        <v>652</v>
      </c>
      <c r="D42" s="598"/>
      <c r="E42" s="598"/>
      <c r="F42" s="598"/>
      <c r="G42" s="552"/>
      <c r="H42" s="550">
        <v>0.47740505054398863</v>
      </c>
      <c r="I42" s="550">
        <v>-0.45652568165363006</v>
      </c>
      <c r="J42" s="550">
        <v>-1.2285970116646339</v>
      </c>
    </row>
    <row r="43" spans="2:16" ht="14.1" customHeight="1" x14ac:dyDescent="0.25">
      <c r="J43" s="499" t="s">
        <v>0</v>
      </c>
    </row>
  </sheetData>
  <mergeCells count="41">
    <mergeCell ref="C7:F7"/>
    <mergeCell ref="B2:E2"/>
    <mergeCell ref="B3:C3"/>
    <mergeCell ref="B4:F4"/>
    <mergeCell ref="C5:F5"/>
    <mergeCell ref="C6:F6"/>
    <mergeCell ref="B19:F19"/>
    <mergeCell ref="B8:F8"/>
    <mergeCell ref="C9:F9"/>
    <mergeCell ref="C10:F10"/>
    <mergeCell ref="C11:F11"/>
    <mergeCell ref="C12:F12"/>
    <mergeCell ref="C13:F13"/>
    <mergeCell ref="C14:F14"/>
    <mergeCell ref="B15:F15"/>
    <mergeCell ref="C16:F16"/>
    <mergeCell ref="C17:F17"/>
    <mergeCell ref="C18:F18"/>
    <mergeCell ref="C31:F31"/>
    <mergeCell ref="C20:F20"/>
    <mergeCell ref="C21:F21"/>
    <mergeCell ref="C22:F22"/>
    <mergeCell ref="C23:F23"/>
    <mergeCell ref="C24:F24"/>
    <mergeCell ref="C25:F25"/>
    <mergeCell ref="B26:F26"/>
    <mergeCell ref="C27:F27"/>
    <mergeCell ref="C28:F28"/>
    <mergeCell ref="C29:F29"/>
    <mergeCell ref="C30:F30"/>
    <mergeCell ref="C39:F39"/>
    <mergeCell ref="C40:F40"/>
    <mergeCell ref="C42:F42"/>
    <mergeCell ref="C32:F32"/>
    <mergeCell ref="C34:F34"/>
    <mergeCell ref="B35:F35"/>
    <mergeCell ref="C36:F36"/>
    <mergeCell ref="B37:F37"/>
    <mergeCell ref="C38:F38"/>
    <mergeCell ref="B33:F33"/>
    <mergeCell ref="B41:F4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3D0F1-E80F-4599-A752-79DB15A670BC}">
  <sheetPr>
    <tabColor rgb="FF92D050"/>
  </sheetPr>
  <dimension ref="B1:I11"/>
  <sheetViews>
    <sheetView showGridLines="0" zoomScaleNormal="100" workbookViewId="0">
      <selection activeCell="B2" sqref="B2:E2"/>
    </sheetView>
  </sheetViews>
  <sheetFormatPr defaultColWidth="9.140625" defaultRowHeight="15" x14ac:dyDescent="0.25"/>
  <cols>
    <col min="1" max="1" width="2.5703125" style="1" customWidth="1"/>
    <col min="2" max="2" width="4.5703125" style="1" customWidth="1"/>
    <col min="3" max="16384" width="9.140625" style="1"/>
  </cols>
  <sheetData>
    <row r="1" spans="2:9" ht="14.45" customHeight="1" x14ac:dyDescent="0.25"/>
    <row r="2" spans="2:9" ht="14.45" customHeight="1" x14ac:dyDescent="0.25">
      <c r="B2" s="599" t="s">
        <v>653</v>
      </c>
      <c r="C2" s="599"/>
      <c r="D2" s="599"/>
      <c r="E2" s="599"/>
      <c r="G2" s="493">
        <v>2024</v>
      </c>
      <c r="H2" s="493">
        <v>2025</v>
      </c>
      <c r="I2" s="493">
        <v>2026</v>
      </c>
    </row>
    <row r="3" spans="2:9" ht="14.45" customHeight="1" thickBot="1" x14ac:dyDescent="0.3">
      <c r="B3" s="504"/>
      <c r="C3" s="504"/>
      <c r="D3" s="504"/>
      <c r="E3" s="504"/>
      <c r="F3" s="504"/>
      <c r="G3" s="504"/>
      <c r="H3" s="504"/>
      <c r="I3" s="504"/>
    </row>
    <row r="4" spans="2:9" ht="14.45" customHeight="1" x14ac:dyDescent="0.25">
      <c r="B4" s="497">
        <v>1</v>
      </c>
      <c r="C4" s="598" t="s">
        <v>654</v>
      </c>
      <c r="D4" s="598"/>
      <c r="E4" s="598"/>
      <c r="F4" s="598"/>
      <c r="G4" s="550">
        <v>3.5715150197628449</v>
      </c>
      <c r="H4" s="550">
        <v>2.0759281496990711</v>
      </c>
      <c r="I4" s="550">
        <v>1.6676563644057645</v>
      </c>
    </row>
    <row r="5" spans="2:9" ht="14.45" customHeight="1" x14ac:dyDescent="0.25">
      <c r="B5" s="497">
        <v>2</v>
      </c>
      <c r="C5" s="598" t="s">
        <v>655</v>
      </c>
      <c r="D5" s="598"/>
      <c r="E5" s="598"/>
      <c r="F5" s="598"/>
      <c r="G5" s="550">
        <v>3.4779860583056235</v>
      </c>
      <c r="H5" s="550">
        <v>3.515165113921936</v>
      </c>
      <c r="I5" s="550">
        <v>3.6051883522901296</v>
      </c>
    </row>
    <row r="6" spans="2:9" ht="14.45" customHeight="1" x14ac:dyDescent="0.25">
      <c r="B6" s="497">
        <v>3</v>
      </c>
      <c r="C6" s="598" t="s">
        <v>656</v>
      </c>
      <c r="D6" s="598"/>
      <c r="E6" s="598"/>
      <c r="F6" s="598"/>
      <c r="G6" s="550">
        <v>1.0818977020202019</v>
      </c>
      <c r="H6" s="550">
        <v>1.1250242312252965</v>
      </c>
      <c r="I6" s="550">
        <v>1.1991666666666669</v>
      </c>
    </row>
    <row r="7" spans="2:9" ht="14.45" customHeight="1" x14ac:dyDescent="0.25">
      <c r="B7" s="497">
        <v>4</v>
      </c>
      <c r="C7" s="598" t="s">
        <v>657</v>
      </c>
      <c r="D7" s="598"/>
      <c r="E7" s="598"/>
      <c r="F7" s="598"/>
      <c r="G7" s="552" t="s">
        <v>625</v>
      </c>
      <c r="H7" s="552" t="s">
        <v>625</v>
      </c>
      <c r="I7" s="552" t="s">
        <v>625</v>
      </c>
    </row>
    <row r="8" spans="2:9" ht="14.45" customHeight="1" x14ac:dyDescent="0.25">
      <c r="B8" s="497">
        <v>5</v>
      </c>
      <c r="C8" s="598" t="s">
        <v>658</v>
      </c>
      <c r="D8" s="598"/>
      <c r="E8" s="598"/>
      <c r="F8" s="598"/>
      <c r="G8" s="552" t="s">
        <v>625</v>
      </c>
      <c r="H8" s="552" t="s">
        <v>625</v>
      </c>
      <c r="I8" s="552" t="s">
        <v>625</v>
      </c>
    </row>
    <row r="9" spans="2:9" ht="14.45" customHeight="1" x14ac:dyDescent="0.25">
      <c r="B9" s="497">
        <v>6</v>
      </c>
      <c r="C9" s="598" t="s">
        <v>659</v>
      </c>
      <c r="D9" s="598"/>
      <c r="E9" s="598"/>
      <c r="F9" s="598"/>
      <c r="G9" s="552" t="s">
        <v>625</v>
      </c>
      <c r="H9" s="552" t="s">
        <v>625</v>
      </c>
      <c r="I9" s="552" t="s">
        <v>625</v>
      </c>
    </row>
    <row r="10" spans="2:9" ht="14.45" customHeight="1" x14ac:dyDescent="0.25">
      <c r="B10" s="497">
        <v>7</v>
      </c>
      <c r="C10" s="598" t="s">
        <v>660</v>
      </c>
      <c r="D10" s="598"/>
      <c r="E10" s="598"/>
      <c r="F10" s="598"/>
      <c r="G10" s="550">
        <v>79.838151734738688</v>
      </c>
      <c r="H10" s="550">
        <v>69.214416873706</v>
      </c>
      <c r="I10" s="550">
        <v>64.56750000000001</v>
      </c>
    </row>
    <row r="11" spans="2:9" ht="14.45" customHeight="1" x14ac:dyDescent="0.25">
      <c r="I11" s="499" t="s">
        <v>0</v>
      </c>
    </row>
  </sheetData>
  <mergeCells count="8">
    <mergeCell ref="C8:F8"/>
    <mergeCell ref="C9:F9"/>
    <mergeCell ref="C10:F10"/>
    <mergeCell ref="B2:E2"/>
    <mergeCell ref="C4:F4"/>
    <mergeCell ref="C5:F5"/>
    <mergeCell ref="C6:F6"/>
    <mergeCell ref="C7:F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30</vt:i4>
      </vt:variant>
      <vt:variant>
        <vt:lpstr>Pomenované rozsahy</vt:lpstr>
      </vt:variant>
      <vt:variant>
        <vt:i4>2</vt:i4>
      </vt:variant>
    </vt:vector>
  </HeadingPairs>
  <TitlesOfParts>
    <vt:vector size="32" baseType="lpstr">
      <vt:lpstr>2_pack_IFP</vt:lpstr>
      <vt:lpstr>Saldo 2014</vt:lpstr>
      <vt:lpstr>NPC</vt:lpstr>
      <vt:lpstr>opatrenia</vt:lpstr>
      <vt:lpstr>Obsah</vt:lpstr>
      <vt:lpstr>1a</vt:lpstr>
      <vt:lpstr>1b</vt:lpstr>
      <vt:lpstr>2</vt:lpstr>
      <vt:lpstr>3</vt:lpstr>
      <vt:lpstr>4</vt:lpstr>
      <vt:lpstr>5</vt:lpstr>
      <vt:lpstr>5 na vymazanie</vt:lpstr>
      <vt:lpstr>6</vt:lpstr>
      <vt:lpstr>7</vt:lpstr>
      <vt:lpstr>Tab 0a</vt:lpstr>
      <vt:lpstr>Tab 0b</vt:lpstr>
      <vt:lpstr>Tab 1a</vt:lpstr>
      <vt:lpstr>Tab 1b</vt:lpstr>
      <vt:lpstr>Tab 1c</vt:lpstr>
      <vt:lpstr>Tab 1d</vt:lpstr>
      <vt:lpstr>tab2a</vt:lpstr>
      <vt:lpstr>tab2b</vt:lpstr>
      <vt:lpstr>Tab2c</vt:lpstr>
      <vt:lpstr>tab4a</vt:lpstr>
      <vt:lpstr>tab4b</vt:lpstr>
      <vt:lpstr>tab4c</vt:lpstr>
      <vt:lpstr>tab4d</vt:lpstr>
      <vt:lpstr>tab9a</vt:lpstr>
      <vt:lpstr>tab10</vt:lpstr>
      <vt:lpstr>tab9b</vt:lpstr>
      <vt:lpstr>NPC!_Toc353468544</vt:lpstr>
      <vt:lpstr>'Saldo 2014'!Oblasť_tlače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Havlat Michal</dc:creator>
  <cp:lastModifiedBy>Kalovec Marek</cp:lastModifiedBy>
  <cp:lastPrinted>2014-09-30T12:01:08Z</cp:lastPrinted>
  <dcterms:created xsi:type="dcterms:W3CDTF">2013-10-06T10:02:33Z</dcterms:created>
  <dcterms:modified xsi:type="dcterms:W3CDTF">2025-10-15T08:51:53Z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2025-09-22T07:52:45Z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d2a5dad1-04ae-4763-a96e-40dfda686e4c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