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U:\IFP_NEW\5_MATERIALY\5_3_Strategicke_materialy\Navrh rozpoctoveho planu DBP\2026\tabulky\"/>
    </mc:Choice>
  </mc:AlternateContent>
  <xr:revisionPtr revIDLastSave="0" documentId="13_ncr:1_{5C372343-3BDF-41BA-9AA9-231A489716C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Obsah" sheetId="1" r:id="rId1"/>
    <sheet name="T1a" sheetId="2" r:id="rId2"/>
    <sheet name="T1b" sheetId="5" r:id="rId3"/>
    <sheet name="T2" sheetId="7" r:id="rId4"/>
    <sheet name="T3" sheetId="8" r:id="rId5"/>
    <sheet name="T4" sheetId="6" r:id="rId6"/>
    <sheet name="T5" sheetId="9" r:id="rId7"/>
    <sheet name="T6" sheetId="10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9" l="1"/>
  <c r="F10" i="9"/>
  <c r="F25" i="9" l="1"/>
  <c r="F26" i="9" s="1"/>
  <c r="G23" i="9" l="1"/>
  <c r="G10" i="9"/>
  <c r="G25" i="9" l="1"/>
  <c r="G26" i="9" s="1"/>
  <c r="E64" i="6" l="1"/>
  <c r="E62" i="6"/>
  <c r="E61" i="6"/>
  <c r="F28" i="7" l="1"/>
  <c r="F29" i="7" s="1"/>
  <c r="G28" i="7"/>
  <c r="G29" i="7" s="1"/>
  <c r="E28" i="7"/>
  <c r="E29" i="7" s="1"/>
  <c r="C4" i="10" l="1"/>
  <c r="F29" i="6" l="1"/>
  <c r="D29" i="6"/>
  <c r="G29" i="6"/>
  <c r="K10" i="10" l="1"/>
  <c r="K4" i="10" s="1"/>
  <c r="E10" i="10"/>
  <c r="E4" i="10" s="1"/>
  <c r="F10" i="10"/>
  <c r="F4" i="10" s="1"/>
  <c r="G10" i="10"/>
  <c r="G4" i="10" s="1"/>
  <c r="H10" i="10"/>
  <c r="H4" i="10" s="1"/>
  <c r="I10" i="10"/>
  <c r="I4" i="10" s="1"/>
  <c r="J10" i="10"/>
  <c r="J4" i="10" s="1"/>
  <c r="D10" i="10"/>
  <c r="D4" i="10" s="1"/>
  <c r="D13" i="9"/>
  <c r="D14" i="9"/>
  <c r="D15" i="9"/>
  <c r="D16" i="9"/>
  <c r="D17" i="9"/>
  <c r="D18" i="9"/>
  <c r="D19" i="9"/>
  <c r="D20" i="9"/>
  <c r="D21" i="9"/>
  <c r="D22" i="9"/>
  <c r="D12" i="9"/>
  <c r="D8" i="9"/>
  <c r="D9" i="9"/>
  <c r="D5" i="9"/>
  <c r="D6" i="9"/>
  <c r="D7" i="9"/>
  <c r="D4" i="9"/>
  <c r="E49" i="6"/>
  <c r="E33" i="6"/>
  <c r="E32" i="6"/>
  <c r="E31" i="6"/>
  <c r="E14" i="6"/>
  <c r="E15" i="6"/>
  <c r="E43" i="6"/>
  <c r="E42" i="6"/>
  <c r="E18" i="6"/>
  <c r="E13" i="9" s="1"/>
  <c r="E19" i="6"/>
  <c r="E20" i="6"/>
  <c r="E15" i="9" s="1"/>
  <c r="E21" i="6"/>
  <c r="E16" i="9" s="1"/>
  <c r="E22" i="6"/>
  <c r="E17" i="9" s="1"/>
  <c r="E23" i="6"/>
  <c r="E18" i="9" s="1"/>
  <c r="E24" i="6"/>
  <c r="E19" i="9" s="1"/>
  <c r="E25" i="6"/>
  <c r="E20" i="9" s="1"/>
  <c r="E26" i="6"/>
  <c r="E21" i="9" s="1"/>
  <c r="E27" i="6"/>
  <c r="E22" i="9" s="1"/>
  <c r="E17" i="6"/>
  <c r="E12" i="9" s="1"/>
  <c r="E5" i="6"/>
  <c r="E5" i="9" s="1"/>
  <c r="E6" i="6"/>
  <c r="E6" i="9" s="1"/>
  <c r="E7" i="6"/>
  <c r="E8" i="6"/>
  <c r="E8" i="9" s="1"/>
  <c r="E9" i="6"/>
  <c r="E9" i="9" s="1"/>
  <c r="E11" i="6"/>
  <c r="E13" i="6"/>
  <c r="E4" i="6"/>
  <c r="E4" i="9" s="1"/>
  <c r="E31" i="7"/>
  <c r="D31" i="7"/>
  <c r="F31" i="7"/>
  <c r="G31" i="7"/>
  <c r="D10" i="9" l="1"/>
  <c r="D23" i="9"/>
  <c r="D25" i="9" s="1"/>
  <c r="D26" i="9" s="1"/>
  <c r="E29" i="6"/>
  <c r="E14" i="9"/>
  <c r="E23" i="9" s="1"/>
  <c r="E10" i="6"/>
  <c r="E28" i="6"/>
  <c r="E7" i="9"/>
  <c r="E10" i="9" s="1"/>
  <c r="E25" i="9" l="1"/>
  <c r="E26" i="9" s="1"/>
  <c r="E38" i="6"/>
  <c r="E44" i="6" s="1"/>
  <c r="E12" i="6"/>
  <c r="E30" i="6"/>
  <c r="E34" i="6" s="1"/>
  <c r="E46" i="6" l="1"/>
  <c r="E47" i="6" s="1"/>
  <c r="D8" i="5" l="1"/>
  <c r="E8" i="5"/>
  <c r="C8" i="5"/>
  <c r="D7" i="5"/>
  <c r="E7" i="5"/>
  <c r="C7" i="5"/>
  <c r="C6" i="5"/>
  <c r="C5" i="5"/>
  <c r="C6" i="2"/>
  <c r="F54" i="6"/>
  <c r="F53" i="6" s="1"/>
  <c r="G54" i="6"/>
  <c r="G53" i="6" s="1"/>
  <c r="E54" i="6"/>
  <c r="E53" i="6" s="1"/>
  <c r="F28" i="6"/>
  <c r="G28" i="6"/>
  <c r="D28" i="6"/>
  <c r="F10" i="6"/>
  <c r="F12" i="6" s="1"/>
  <c r="G10" i="6"/>
  <c r="G12" i="6" s="1"/>
  <c r="D10" i="6"/>
  <c r="F30" i="6" l="1"/>
  <c r="F34" i="6" s="1"/>
  <c r="F36" i="6" s="1"/>
  <c r="D12" i="6"/>
  <c r="D30" i="6"/>
  <c r="D34" i="6" s="1"/>
  <c r="G30" i="6"/>
  <c r="G34" i="6" s="1"/>
  <c r="G38" i="6"/>
  <c r="G46" i="6" s="1"/>
  <c r="F38" i="6"/>
  <c r="F46" i="6" s="1"/>
  <c r="D38" i="6"/>
  <c r="G36" i="6" l="1"/>
  <c r="E6" i="2" s="1"/>
  <c r="D6" i="2"/>
  <c r="E5" i="5"/>
  <c r="G47" i="6"/>
  <c r="E6" i="5" s="1"/>
  <c r="D44" i="6"/>
  <c r="D5" i="5"/>
  <c r="F47" i="6"/>
  <c r="D6" i="5" s="1"/>
  <c r="F44" i="6"/>
  <c r="F52" i="6" s="1"/>
  <c r="F57" i="6" s="1"/>
  <c r="D4" i="5"/>
  <c r="G44" i="6"/>
  <c r="G52" i="6" s="1"/>
  <c r="G57" i="6" s="1"/>
  <c r="E4" i="5"/>
  <c r="E52" i="6"/>
  <c r="E57" i="6" s="1"/>
  <c r="C4" i="5"/>
  <c r="E40" i="6" l="1"/>
</calcChain>
</file>

<file path=xl/sharedStrings.xml><?xml version="1.0" encoding="utf-8"?>
<sst xmlns="http://schemas.openxmlformats.org/spreadsheetml/2006/main" count="356" uniqueCount="191">
  <si>
    <t>Povinné tabuľky</t>
  </si>
  <si>
    <t>TABUĽKA 1b – Hlavné ukazovatele</t>
  </si>
  <si>
    <t>TABUĽKA 2 – Makroekonomický scenár</t>
  </si>
  <si>
    <t>TABUĽKA 3 – Externé predpoklady</t>
  </si>
  <si>
    <t>TABUĽKA 4 – Rozpočtový výhľad</t>
  </si>
  <si>
    <t>TABUĽKA 5 – Rozpočtový výhľad pri nezmenených politikách</t>
  </si>
  <si>
    <t>TABUĽKA 6 – Granty z Plánu obnovy a odolnosti</t>
  </si>
  <si>
    <t>TABUĽKA 1a – Fiškálne záväzky</t>
  </si>
  <si>
    <t>Odporúčanie Rady EÚ</t>
  </si>
  <si>
    <t>Skutočnosť / prognóza</t>
  </si>
  <si>
    <t>1a. Čisté národne financované primárne výdavky (NFPE)</t>
  </si>
  <si>
    <t>1b. Čisté národne financované primárne výdavky (NFPE)</t>
  </si>
  <si>
    <t>rast v %</t>
  </si>
  <si>
    <t>% HDP</t>
  </si>
  <si>
    <t xml:space="preserve">1. Čisté pôžičky poskytnuté / prijaté </t>
  </si>
  <si>
    <t>2. Štrukturálne saldo</t>
  </si>
  <si>
    <t>3. Primárne štrukturálne saldo</t>
  </si>
  <si>
    <t>4. Hrubý dlh</t>
  </si>
  <si>
    <t>5. Zmena hrubého dlhu</t>
  </si>
  <si>
    <t>Príjmy</t>
  </si>
  <si>
    <t>Výdavky</t>
  </si>
  <si>
    <t>ESA kód</t>
  </si>
  <si>
    <t>mld. eur</t>
  </si>
  <si>
    <t>%HDP</t>
  </si>
  <si>
    <t>D.2</t>
  </si>
  <si>
    <t>D.5</t>
  </si>
  <si>
    <t>D.61</t>
  </si>
  <si>
    <t>(P.11+P.12+P.131) + D.39 + D.4 + D.7</t>
  </si>
  <si>
    <t>D.91</t>
  </si>
  <si>
    <t>D.92+D.99</t>
  </si>
  <si>
    <t>TR</t>
  </si>
  <si>
    <t>D.7EU+D.9EU</t>
  </si>
  <si>
    <t>D.1</t>
  </si>
  <si>
    <t>P.2</t>
  </si>
  <si>
    <t>D.41</t>
  </si>
  <si>
    <t>D.62</t>
  </si>
  <si>
    <t>D.632</t>
  </si>
  <si>
    <t>D.3</t>
  </si>
  <si>
    <t>D.29 + (D.4-D.41) + D.5 + D.7 + D.8</t>
  </si>
  <si>
    <t>P.51</t>
  </si>
  <si>
    <t>D.9</t>
  </si>
  <si>
    <t>P.52+P.53+NP</t>
  </si>
  <si>
    <t>TE</t>
  </si>
  <si>
    <t>1. Dane z produkcie a dovozu</t>
  </si>
  <si>
    <t>2. Bežné dane z príjmu a bohatstva</t>
  </si>
  <si>
    <t>3. Sociálne odvody</t>
  </si>
  <si>
    <t>4. Ostatné bežné príjmy</t>
  </si>
  <si>
    <t>5. Dane z kapitálu</t>
  </si>
  <si>
    <t>6. Ostatné kapitálové príjmy</t>
  </si>
  <si>
    <t>7. Príjmy spolu (= 1 + 2 + 3 + 4 + 5 + 6)</t>
  </si>
  <si>
    <t>8. Z toho: Transfery z EÚ (akruálne)</t>
  </si>
  <si>
    <t>9. Celkové príjmy bez transferov z EÚ (= 7 - 8)</t>
  </si>
  <si>
    <t>10b. p.m. Zníženie príjmov financované transfermi z EÚ</t>
  </si>
  <si>
    <t>10a. p.m. Príjmové opatrenia (inkrement, bez financovania zo zdrojov EÚ)</t>
  </si>
  <si>
    <t>11. p.m. Jednorazové príjmy zahrnuté v projekcii (level, bez financovania zo zdrojov EÚ)</t>
  </si>
  <si>
    <t>12. Kompenzácie zamestnancov</t>
  </si>
  <si>
    <t>13. Medzispotreba</t>
  </si>
  <si>
    <t>14. Úrokové náklady</t>
  </si>
  <si>
    <t>15. Sociálne dávky okrem naturálnych sociálnych transferov</t>
  </si>
  <si>
    <t>16. Naturálne sociálne transfery</t>
  </si>
  <si>
    <t>17. Subvencie</t>
  </si>
  <si>
    <t>18. Ostatné bežné transfery</t>
  </si>
  <si>
    <t>19. Tvorba hrubého fixného kapitálu</t>
  </si>
  <si>
    <t>20. Z toho: Národne financované verejné investície</t>
  </si>
  <si>
    <t>21. Kapitálové transfery</t>
  </si>
  <si>
    <t>22. Ostatné kapitálové výdavky</t>
  </si>
  <si>
    <t>23. Výdavky spolu (= 12 + 13 + 14 + 15 + 16 + 17 + 18 + 19 + 21 + 22)</t>
  </si>
  <si>
    <t>24. Z toho: Výdavky financované z transferov z EÚ (= 8 - 10b)</t>
  </si>
  <si>
    <t>25. Národne financované výdavky (= 23-24)</t>
  </si>
  <si>
    <t>26. p.m. Národné spolufinancovanie fondov EÚ</t>
  </si>
  <si>
    <t>27. p.m. Cyklická zložka dávok v nezamestnanosti</t>
  </si>
  <si>
    <t>28. p.m. Jednorazové výdavky zahrnuté v projekcii (level, bez financovania zo zdrojov EÚ)</t>
  </si>
  <si>
    <t>29. Čisté národne financované primárne výdavky (bez príjmových opatrení) (= 25 - 26 - 27 - 28 - 14)</t>
  </si>
  <si>
    <t>Národne financované primárne výdavky</t>
  </si>
  <si>
    <t>Výsledok hospodárenia</t>
  </si>
  <si>
    <t>Čisté pôžičky podľa subsektorov verejnej správy</t>
  </si>
  <si>
    <t>30. Rast čistých národne financovaných primárnych výdavkov</t>
  </si>
  <si>
    <t>31a. Centrálna vláda</t>
  </si>
  <si>
    <t>32. Primárny výsledok hospodárenia (= 31 + 14)</t>
  </si>
  <si>
    <t>31b. Štátna správa na úrovni štátov</t>
  </si>
  <si>
    <t>31c. Miestna samospráva</t>
  </si>
  <si>
    <t>31d. Fondy sociálneho zabezpečenia</t>
  </si>
  <si>
    <t>B.9</t>
  </si>
  <si>
    <t>B.9 (S.1311)</t>
  </si>
  <si>
    <t>B.9 (S.1312)</t>
  </si>
  <si>
    <t>B.9 (S.1313)</t>
  </si>
  <si>
    <t>B.9 (S.1314)</t>
  </si>
  <si>
    <t>B.9+D.41p</t>
  </si>
  <si>
    <t>n.a</t>
  </si>
  <si>
    <t>31. Výsledok hospodárenia (= 7 - 23)</t>
  </si>
  <si>
    <t>Cyklické očistenie</t>
  </si>
  <si>
    <t>33. Štrukturálne saldo</t>
  </si>
  <si>
    <t>34. Primárne štrukturálne saldo</t>
  </si>
  <si>
    <t>Dlh</t>
  </si>
  <si>
    <t>Príspevky k zmene hrubého dlhu</t>
  </si>
  <si>
    <t>Výdavky na obranu</t>
  </si>
  <si>
    <t>Opatrenia na zaistenie energetickej bezpečnosti</t>
  </si>
  <si>
    <t>%</t>
  </si>
  <si>
    <t>35. Hrubý dlh</t>
  </si>
  <si>
    <t>37. Primárne saldo (= mínus 32)</t>
  </si>
  <si>
    <t>38. Efekt snehovej gule</t>
  </si>
  <si>
    <t>44. Celkové výdavky na obranu - národne financované (COFOG)</t>
  </si>
  <si>
    <t>46. Diskrečné opatrenia na zaistenie energetickej bezpečnosti (bez opatrení financovaných z EÚ a jednorazových opatrení)</t>
  </si>
  <si>
    <t>42. Zosúladenie deficitu a dlhu (= 36 - 37 - 38)</t>
  </si>
  <si>
    <t>1. Reálny HDP</t>
  </si>
  <si>
    <t>2. Deflátor HDP</t>
  </si>
  <si>
    <t>3. Nominálny HDP</t>
  </si>
  <si>
    <t>4. Konečná spotreba domácností a NISD</t>
  </si>
  <si>
    <t>5. Konečná spotreba verejnej správy</t>
  </si>
  <si>
    <t>6. Tvorba hrubého fixného kapitálu</t>
  </si>
  <si>
    <t>7. Zmena stavu zásob a čisté nadobudnutie cenností</t>
  </si>
  <si>
    <t>8. Export tovarov a služieb</t>
  </si>
  <si>
    <t>9. Import tovarov a služieb</t>
  </si>
  <si>
    <t>10. Domáci dopyt spolu</t>
  </si>
  <si>
    <t>11. Zmena stavu zásob a čisté nadobudnutie cenností</t>
  </si>
  <si>
    <t>12. Saldo zahraničného obchodu s výrobkami a službami</t>
  </si>
  <si>
    <t>Hrubý domáci produkt</t>
  </si>
  <si>
    <t>Dekompozícia reálneho HDP</t>
  </si>
  <si>
    <t>Príspevky k reálnemu HDP</t>
  </si>
  <si>
    <t>Deflátory a HICP</t>
  </si>
  <si>
    <t>n.a.</t>
  </si>
  <si>
    <t>13. Deflátor domácej spotreby</t>
  </si>
  <si>
    <t>14. p.m. HICP</t>
  </si>
  <si>
    <t>15. Deflátor spotreby verejnej správy</t>
  </si>
  <si>
    <t>16. Deflátor investícií</t>
  </si>
  <si>
    <t>17. Deflátor exportných cien</t>
  </si>
  <si>
    <t>18. Deflátor importných cien</t>
  </si>
  <si>
    <t>19. Domáca zamestnanosť (v tisícoch ľudí, národné účty)</t>
  </si>
  <si>
    <t>20. Priemerný ročný počet odpracovaných hodín na zamestnanca</t>
  </si>
  <si>
    <t>21. Reálny HDP na zamestnanca</t>
  </si>
  <si>
    <t>22. Reálny HDP na odpracovanú hodinu</t>
  </si>
  <si>
    <t>23. Kompenzácie zamestnancov (mld. eur)</t>
  </si>
  <si>
    <t>25. Nezamestnanosť (%)</t>
  </si>
  <si>
    <t>26. Potenciálne HDP</t>
  </si>
  <si>
    <t>27. Práca</t>
  </si>
  <si>
    <t>28. Kapitál</t>
  </si>
  <si>
    <t>29. TFP</t>
  </si>
  <si>
    <t>30. Produkčná medzera (% k potenciálnemu HDP)</t>
  </si>
  <si>
    <t>24. Kompenzácie na zamestnanca (= 23 / 19)</t>
  </si>
  <si>
    <t>B.1*g</t>
  </si>
  <si>
    <t>P.3</t>
  </si>
  <si>
    <t>P.52 + P.53</t>
  </si>
  <si>
    <t>P.6</t>
  </si>
  <si>
    <t>P.7</t>
  </si>
  <si>
    <t>B.11</t>
  </si>
  <si>
    <t>1. Krátkodobá úroková miera (%, ročný priemer)</t>
  </si>
  <si>
    <t>2. Dlhodobá úroková miera (%, ročný priemer)</t>
  </si>
  <si>
    <t>3. Výmenný kurz USD/EUR (ročný priemer)</t>
  </si>
  <si>
    <t>4. Reálny rast svetovej ekonomiky, mimo EÚ (rast)</t>
  </si>
  <si>
    <t>5. Reálny HDP EÚ (rast)</t>
  </si>
  <si>
    <t>6. Svetový objem importu, mimo EÚ (rast)</t>
  </si>
  <si>
    <t>7. Cena ropy (Brent, USD/barel)</t>
  </si>
  <si>
    <t>Saldá</t>
  </si>
  <si>
    <t>8. Kompenzácie zamestnancov</t>
  </si>
  <si>
    <t>9. Medzispotreba</t>
  </si>
  <si>
    <t>10. Úrokové náklady</t>
  </si>
  <si>
    <t>11. Sociálne dávky okrem naturálnych sociálnych transferov</t>
  </si>
  <si>
    <t>12. Naturálne sociálne transfery</t>
  </si>
  <si>
    <t>13. Subvencie</t>
  </si>
  <si>
    <t>14. Ostatné bežné transfery</t>
  </si>
  <si>
    <t>15. Tvorba hrubého fixného kapitálu</t>
  </si>
  <si>
    <t>16. Z toho: Národne financované verejné investície</t>
  </si>
  <si>
    <t>17. Kapitálové transfery</t>
  </si>
  <si>
    <t>18. Ostatné kapitálové výdavky</t>
  </si>
  <si>
    <t>D.29 + (D.4 - D.41) + D.5 + D.7 + D.8</t>
  </si>
  <si>
    <t>(P.11 + P.12 + P.131) + D.39 + D.4 + D.7</t>
  </si>
  <si>
    <t>D.92 + D.99</t>
  </si>
  <si>
    <t>P.52 + P.53 + NP</t>
  </si>
  <si>
    <t>B.9 + D.41p</t>
  </si>
  <si>
    <t>19. Výdavky spolu (= 8 + 9 + 10 + 11 + 12 + 13 + 14 + 15 + 17 + 18)</t>
  </si>
  <si>
    <t>20. Výsledok hospodárenia (= 7 - 19)</t>
  </si>
  <si>
    <t>21. Primárny výsledok hospodárenia (= 20 + 10)</t>
  </si>
  <si>
    <t>Príjmy z RRF grantov</t>
  </si>
  <si>
    <t>Výdavky financované RRF grantami</t>
  </si>
  <si>
    <t>Iné výdavky financované z RRF</t>
  </si>
  <si>
    <t>1. RRF granty zahrnuté v projekciách</t>
  </si>
  <si>
    <t>2. Vyplatené RRF granty z EÚ</t>
  </si>
  <si>
    <t>3. Celkové bežné výdavky</t>
  </si>
  <si>
    <t>4. Tvorba hrubého fixného kapitálu</t>
  </si>
  <si>
    <t>5. Ostatné kapitálové výdavky</t>
  </si>
  <si>
    <t>6. Celkové kapitálové výdavky (= 4+5)</t>
  </si>
  <si>
    <t>7. Zníženie daňových príjmov</t>
  </si>
  <si>
    <t>8. Iné výdavky s vplyvom na príjmy</t>
  </si>
  <si>
    <t>9. Finančné transakcie</t>
  </si>
  <si>
    <t>36. Zmena pomeru hrubého dlhu</t>
  </si>
  <si>
    <t>39.    Úrokové náklady (= 14)</t>
  </si>
  <si>
    <t>40.    Príspevok rastu (k zmene dlhu)</t>
  </si>
  <si>
    <t>41.    Príspevok inflácie (k zmene dlhu)</t>
  </si>
  <si>
    <t>% pot. HDP</t>
  </si>
  <si>
    <t>43. p.m. Implicitná úroková miera dlhu (= nominálne úrokové náklady / dlh(t - 1))</t>
  </si>
  <si>
    <t>45. Investície v obrane - národne financované (COFOG, P.51G)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</si>
</sst>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1"/>
      <color theme="1"/>
      <name val="Aptos"/>
      <family val="2"/>
      <scheme val="minor"/>
    </font>
    <font>
      <u/>
      <sz val="11"/>
      <color theme="10"/>
      <name val="Aptos"/>
      <family val="2"/>
      <scheme val="minor"/>
    </font>
    <font>
      <sz val="8"/>
      <name val="Aptos"/>
      <family val="2"/>
      <scheme val="minor"/>
    </font>
    <font>
      <sz val="8"/>
      <color theme="1"/>
      <name val="Arial Narrow"/>
      <family val="2"/>
      <charset val="238"/>
    </font>
    <font>
      <b/>
      <sz val="8"/>
      <color theme="4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8"/>
      <color theme="4"/>
      <name val="Arial Narrow"/>
      <family val="2"/>
      <charset val="238"/>
    </font>
    <font>
      <u/>
      <sz val="8"/>
      <color theme="10"/>
      <name val="Arial Narrow"/>
      <family val="2"/>
      <charset val="238"/>
    </font>
    <font>
      <sz val="8"/>
      <name val="Arial Narrow"/>
      <family val="2"/>
      <charset val="238"/>
    </font>
    <font>
      <sz val="8"/>
      <color rgb="FFFF0000"/>
      <name val="Arial Narrow"/>
      <family val="2"/>
      <charset val="238"/>
    </font>
    <font>
      <sz val="8"/>
      <color theme="6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center"/>
    </xf>
    <xf numFmtId="0" fontId="5" fillId="2" borderId="0" xfId="0" applyFont="1" applyFill="1"/>
    <xf numFmtId="164" fontId="3" fillId="2" borderId="0" xfId="0" applyNumberFormat="1" applyFont="1" applyFill="1" applyAlignment="1">
      <alignment horizontal="center"/>
    </xf>
    <xf numFmtId="0" fontId="6" fillId="0" borderId="0" xfId="0" applyFont="1" applyAlignment="1">
      <alignment horizontal="left"/>
    </xf>
    <xf numFmtId="0" fontId="6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5" fillId="2" borderId="0" xfId="0" applyFont="1" applyFill="1" applyAlignment="1">
      <alignment horizontal="left"/>
    </xf>
    <xf numFmtId="0" fontId="7" fillId="0" borderId="0" xfId="1" applyFont="1"/>
    <xf numFmtId="0" fontId="9" fillId="0" borderId="0" xfId="0" applyFont="1"/>
    <xf numFmtId="4" fontId="3" fillId="2" borderId="0" xfId="0" applyNumberFormat="1" applyFont="1" applyFill="1" applyAlignment="1">
      <alignment horizontal="center"/>
    </xf>
    <xf numFmtId="0" fontId="10" fillId="0" borderId="0" xfId="0" applyFont="1"/>
    <xf numFmtId="4" fontId="8" fillId="2" borderId="0" xfId="0" applyNumberFormat="1" applyFont="1" applyFill="1" applyAlignment="1">
      <alignment horizontal="center"/>
    </xf>
    <xf numFmtId="164" fontId="8" fillId="2" borderId="0" xfId="0" applyNumberFormat="1" applyFont="1" applyFill="1" applyAlignment="1">
      <alignment horizontal="center"/>
    </xf>
    <xf numFmtId="0" fontId="7" fillId="0" borderId="0" xfId="1" applyFont="1" applyFill="1"/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IFP theme">
  <a:themeElements>
    <a:clrScheme name="Vlastné 1">
      <a:dk1>
        <a:srgbClr val="000000"/>
      </a:dk1>
      <a:lt1>
        <a:sysClr val="window" lastClr="FFFFFF"/>
      </a:lt1>
      <a:dk2>
        <a:srgbClr val="0C2A38"/>
      </a:dk2>
      <a:lt2>
        <a:srgbClr val="686767"/>
      </a:lt2>
      <a:accent1>
        <a:srgbClr val="2EAAE1"/>
      </a:accent1>
      <a:accent2>
        <a:srgbClr val="F2CA6D"/>
      </a:accent2>
      <a:accent3>
        <a:srgbClr val="1AA380"/>
      </a:accent3>
      <a:accent4>
        <a:srgbClr val="E85477"/>
      </a:accent4>
      <a:accent5>
        <a:srgbClr val="864D99"/>
      </a:accent5>
      <a:accent6>
        <a:srgbClr val="996B52"/>
      </a:accent6>
      <a:hlink>
        <a:srgbClr val="686767"/>
      </a:hlink>
      <a:folHlink>
        <a:srgbClr val="0C2A38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IFP theme" id="{0EA48366-D315-49B7-89EE-4650A623ADC8}" vid="{A1214AAF-84D4-4F1C-9AA2-4C16D639ADE3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B9"/>
  <sheetViews>
    <sheetView showGridLines="0" tabSelected="1" workbookViewId="0"/>
  </sheetViews>
  <sheetFormatPr defaultRowHeight="12.75" x14ac:dyDescent="0.25"/>
  <cols>
    <col min="1" max="1" width="0.75" style="1" customWidth="1"/>
    <col min="2" max="2" width="42.375" style="1" bestFit="1" customWidth="1"/>
    <col min="3" max="16384" width="9" style="1"/>
  </cols>
  <sheetData>
    <row r="1" spans="2:2" ht="4.5" customHeight="1" x14ac:dyDescent="0.25"/>
    <row r="2" spans="2:2" ht="13.5" thickBot="1" x14ac:dyDescent="0.3">
      <c r="B2" s="3" t="s">
        <v>0</v>
      </c>
    </row>
    <row r="3" spans="2:2" x14ac:dyDescent="0.25">
      <c r="B3" s="14" t="s">
        <v>7</v>
      </c>
    </row>
    <row r="4" spans="2:2" x14ac:dyDescent="0.25">
      <c r="B4" s="14" t="s">
        <v>1</v>
      </c>
    </row>
    <row r="5" spans="2:2" x14ac:dyDescent="0.25">
      <c r="B5" s="20" t="s">
        <v>2</v>
      </c>
    </row>
    <row r="6" spans="2:2" x14ac:dyDescent="0.25">
      <c r="B6" s="20" t="s">
        <v>3</v>
      </c>
    </row>
    <row r="7" spans="2:2" x14ac:dyDescent="0.25">
      <c r="B7" s="20" t="s">
        <v>4</v>
      </c>
    </row>
    <row r="8" spans="2:2" x14ac:dyDescent="0.25">
      <c r="B8" s="20" t="s">
        <v>5</v>
      </c>
    </row>
    <row r="9" spans="2:2" x14ac:dyDescent="0.25">
      <c r="B9" s="20" t="s">
        <v>6</v>
      </c>
    </row>
  </sheetData>
  <hyperlinks>
    <hyperlink ref="B3" location="T1a!A1" display="TABUĽKA 1a – Fiškálne záväzky" xr:uid="{F95B0AB0-D632-4735-A963-8AB21238CA1B}"/>
    <hyperlink ref="B4" location="T1b!A1" display="TABUĽKA 1b – Hlavné ukazovatele" xr:uid="{0390EBEC-2825-4B79-A60E-0607DBDF0831}"/>
    <hyperlink ref="B7" location="'T4'!A1" display="TABUĽKA 4 – Rozpočtový výhľad" xr:uid="{C37A14CA-6208-4680-B7BF-5AB1D6DB764F}"/>
    <hyperlink ref="B5" location="'T2'!A1" display="TABUĽKA 2 – Makroekonomický scenár" xr:uid="{F7F8A258-913D-45D5-BB8D-BC59111359BD}"/>
    <hyperlink ref="B6" location="'T3'!A1" display="TABUĽKA 3 – Externé predpoklady" xr:uid="{86F3A8DF-1A8C-40FF-B4CD-8956C487E2E3}"/>
    <hyperlink ref="B8" location="'T5'!A1" display="TABUĽKA 5 – Rozpočtový výhľad pri nezmenených politikách" xr:uid="{DBE6666C-4B9D-4964-A15E-8FF5814737CD}"/>
    <hyperlink ref="B9" location="'T6'!A1" display="TABUĽKA 6 – Granty z Plánu obnovy a odolnosti" xr:uid="{37DD4995-3CCC-4BC8-BAFE-97A46ECC5D22}"/>
  </hyperlinks>
  <pageMargins left="0.7" right="0.7" top="0.75" bottom="0.75" header="0.3" footer="0.3"/>
  <headerFooter>
    <oddFooter>&amp;L_x000D_&amp;1#&amp;"Aptos"&amp;10&amp;K000000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08D7A-18AE-4BE9-9B75-57721038B096}">
  <dimension ref="B1:F7"/>
  <sheetViews>
    <sheetView showGridLines="0" workbookViewId="0"/>
  </sheetViews>
  <sheetFormatPr defaultRowHeight="12.75" x14ac:dyDescent="0.25"/>
  <cols>
    <col min="1" max="1" width="0.75" style="1" customWidth="1"/>
    <col min="2" max="2" width="50" style="1" customWidth="1"/>
    <col min="3" max="5" width="6.25" style="2" customWidth="1"/>
    <col min="6" max="16384" width="9" style="1"/>
  </cols>
  <sheetData>
    <row r="1" spans="2:6" ht="4.5" customHeight="1" x14ac:dyDescent="0.25"/>
    <row r="2" spans="2:6" ht="13.5" thickBot="1" x14ac:dyDescent="0.3">
      <c r="B2" s="3" t="s">
        <v>7</v>
      </c>
      <c r="C2" s="4">
        <v>2025</v>
      </c>
      <c r="D2" s="4">
        <v>2026</v>
      </c>
      <c r="E2" s="4">
        <v>2027</v>
      </c>
    </row>
    <row r="3" spans="2:6" x14ac:dyDescent="0.25">
      <c r="B3" s="5" t="s">
        <v>8</v>
      </c>
      <c r="C3" s="6" t="s">
        <v>12</v>
      </c>
      <c r="D3" s="6" t="s">
        <v>12</v>
      </c>
      <c r="E3" s="6" t="s">
        <v>12</v>
      </c>
    </row>
    <row r="4" spans="2:6" x14ac:dyDescent="0.25">
      <c r="B4" s="7" t="s">
        <v>10</v>
      </c>
      <c r="C4" s="8">
        <v>3.8497008889014999</v>
      </c>
      <c r="D4" s="8">
        <v>0.85108390265460798</v>
      </c>
      <c r="E4" s="8">
        <v>1.6147914428389001</v>
      </c>
    </row>
    <row r="5" spans="2:6" x14ac:dyDescent="0.25">
      <c r="B5" s="5" t="s">
        <v>9</v>
      </c>
      <c r="C5" s="6" t="s">
        <v>12</v>
      </c>
      <c r="D5" s="6" t="s">
        <v>12</v>
      </c>
      <c r="E5" s="6" t="s">
        <v>12</v>
      </c>
    </row>
    <row r="6" spans="2:6" x14ac:dyDescent="0.25">
      <c r="B6" s="7" t="s">
        <v>11</v>
      </c>
      <c r="C6" s="19">
        <f>'T4'!E36</f>
        <v>1.5502299645159638</v>
      </c>
      <c r="D6" s="8">
        <f>'T4'!F36</f>
        <v>2.4716652978142832</v>
      </c>
      <c r="E6" s="8">
        <f>'T4'!G36</f>
        <v>4.6611792120424127</v>
      </c>
    </row>
    <row r="7" spans="2:6" x14ac:dyDescent="0.25">
      <c r="F7" s="17"/>
    </row>
  </sheetData>
  <pageMargins left="0.7" right="0.7" top="0.75" bottom="0.75" header="0.3" footer="0.3"/>
  <headerFooter>
    <oddFooter>&amp;L_x000D_&amp;1#&amp;"Aptos"&amp;10&amp;K000000 Interné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E81A5-3418-489C-AA4A-D1A85CA37E00}">
  <dimension ref="B1:E8"/>
  <sheetViews>
    <sheetView showGridLines="0" workbookViewId="0"/>
  </sheetViews>
  <sheetFormatPr defaultRowHeight="12.75" x14ac:dyDescent="0.25"/>
  <cols>
    <col min="1" max="1" width="0.75" style="1" customWidth="1"/>
    <col min="2" max="2" width="50" style="1" customWidth="1"/>
    <col min="3" max="5" width="6.25" style="2" customWidth="1"/>
    <col min="6" max="16384" width="9" style="1"/>
  </cols>
  <sheetData>
    <row r="1" spans="2:5" ht="4.5" customHeight="1" x14ac:dyDescent="0.25"/>
    <row r="2" spans="2:5" ht="13.5" thickBot="1" x14ac:dyDescent="0.3">
      <c r="B2" s="3" t="s">
        <v>1</v>
      </c>
      <c r="C2" s="4">
        <v>2025</v>
      </c>
      <c r="D2" s="4">
        <v>2026</v>
      </c>
      <c r="E2" s="4">
        <v>2027</v>
      </c>
    </row>
    <row r="3" spans="2:5" x14ac:dyDescent="0.25">
      <c r="B3" s="5"/>
      <c r="C3" s="6" t="s">
        <v>13</v>
      </c>
      <c r="D3" s="6" t="s">
        <v>13</v>
      </c>
      <c r="E3" s="6" t="s">
        <v>13</v>
      </c>
    </row>
    <row r="4" spans="2:5" x14ac:dyDescent="0.25">
      <c r="B4" s="7" t="s">
        <v>14</v>
      </c>
      <c r="C4" s="8">
        <f>'T4'!E38</f>
        <v>-4.450539738739657</v>
      </c>
      <c r="D4" s="8">
        <f>'T4'!F38</f>
        <v>-4.3697700364020591</v>
      </c>
      <c r="E4" s="8">
        <f>'T4'!G38</f>
        <v>-4.9400003139669053</v>
      </c>
    </row>
    <row r="5" spans="2:5" x14ac:dyDescent="0.25">
      <c r="B5" s="7" t="s">
        <v>15</v>
      </c>
      <c r="C5" s="8">
        <f>'T4'!E46</f>
        <v>-4.2694248356595601</v>
      </c>
      <c r="D5" s="8">
        <f>'T4'!F46</f>
        <v>-3.7234433882524858</v>
      </c>
      <c r="E5" s="8">
        <f>'T4'!G46</f>
        <v>-4.2686464663821413</v>
      </c>
    </row>
    <row r="6" spans="2:5" x14ac:dyDescent="0.25">
      <c r="B6" s="7" t="s">
        <v>16</v>
      </c>
      <c r="C6" s="8">
        <f>'T4'!E47</f>
        <v>-2.720253940046411</v>
      </c>
      <c r="D6" s="8">
        <f>'T4'!F47</f>
        <v>-2.068585269101733</v>
      </c>
      <c r="E6" s="8">
        <f>'T4'!G47</f>
        <v>-2.4612850346829829</v>
      </c>
    </row>
    <row r="7" spans="2:5" x14ac:dyDescent="0.25">
      <c r="B7" s="7" t="s">
        <v>17</v>
      </c>
      <c r="C7" s="8">
        <f>'T4'!E49</f>
        <v>61.392437848687365</v>
      </c>
      <c r="D7" s="8">
        <f>'T4'!F49</f>
        <v>63.412485692636487</v>
      </c>
      <c r="E7" s="8">
        <f>'T4'!G49</f>
        <v>66.268265260739824</v>
      </c>
    </row>
    <row r="8" spans="2:5" x14ac:dyDescent="0.25">
      <c r="B8" s="7" t="s">
        <v>18</v>
      </c>
      <c r="C8" s="8">
        <f>'T4'!E50</f>
        <v>1.6917039740232838</v>
      </c>
      <c r="D8" s="8">
        <f>'T4'!F50</f>
        <v>2.0200478439491363</v>
      </c>
      <c r="E8" s="8">
        <f>'T4'!G50</f>
        <v>2.8557795681033369</v>
      </c>
    </row>
  </sheetData>
  <pageMargins left="0.7" right="0.7" top="0.75" bottom="0.75" header="0.3" footer="0.3"/>
  <headerFooter>
    <oddFooter>&amp;L_x000D_&amp;1#&amp;"Aptos"&amp;10&amp;K000000 Interné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5336C-4B1A-4B87-B060-8E27B086939C}">
  <dimension ref="B1:H41"/>
  <sheetViews>
    <sheetView showGridLines="0" zoomScaleNormal="100" workbookViewId="0"/>
  </sheetViews>
  <sheetFormatPr defaultRowHeight="12.75" x14ac:dyDescent="0.25"/>
  <cols>
    <col min="1" max="1" width="0.75" style="1" customWidth="1"/>
    <col min="2" max="2" width="50" style="1" customWidth="1"/>
    <col min="3" max="3" width="7" style="11" bestFit="1" customWidth="1"/>
    <col min="4" max="4" width="6.25" style="2" customWidth="1"/>
    <col min="5" max="7" width="6.75" style="2" bestFit="1" customWidth="1"/>
    <col min="8" max="16384" width="9" style="1"/>
  </cols>
  <sheetData>
    <row r="1" spans="2:7" ht="4.5" customHeight="1" x14ac:dyDescent="0.25"/>
    <row r="2" spans="2:7" ht="13.5" thickBot="1" x14ac:dyDescent="0.3">
      <c r="B2" s="3" t="s">
        <v>2</v>
      </c>
      <c r="C2" s="12"/>
      <c r="D2" s="4">
        <v>2025</v>
      </c>
      <c r="E2" s="4">
        <v>2025</v>
      </c>
      <c r="F2" s="4">
        <v>2026</v>
      </c>
      <c r="G2" s="4">
        <v>2027</v>
      </c>
    </row>
    <row r="3" spans="2:7" x14ac:dyDescent="0.25">
      <c r="B3" s="5" t="s">
        <v>116</v>
      </c>
      <c r="C3" s="9" t="s">
        <v>21</v>
      </c>
      <c r="D3" s="6" t="s">
        <v>22</v>
      </c>
      <c r="E3" s="6" t="s">
        <v>12</v>
      </c>
      <c r="F3" s="6" t="s">
        <v>12</v>
      </c>
      <c r="G3" s="6" t="s">
        <v>12</v>
      </c>
    </row>
    <row r="4" spans="2:7" x14ac:dyDescent="0.25">
      <c r="B4" s="7" t="s">
        <v>104</v>
      </c>
      <c r="C4" s="10" t="s">
        <v>139</v>
      </c>
      <c r="D4" s="8"/>
      <c r="E4" s="8">
        <v>0.80741869014475665</v>
      </c>
      <c r="F4" s="8">
        <v>0.76068682036847246</v>
      </c>
      <c r="G4" s="8">
        <v>1.8131465725445439</v>
      </c>
    </row>
    <row r="5" spans="2:7" x14ac:dyDescent="0.25">
      <c r="B5" s="7" t="s">
        <v>105</v>
      </c>
      <c r="C5" s="10"/>
      <c r="D5" s="8"/>
      <c r="E5" s="8">
        <v>4.186744415632071</v>
      </c>
      <c r="F5" s="8">
        <v>4.4613832204771553</v>
      </c>
      <c r="G5" s="8">
        <v>2.8046891670372442</v>
      </c>
    </row>
    <row r="6" spans="2:7" x14ac:dyDescent="0.25">
      <c r="B6" s="7" t="s">
        <v>106</v>
      </c>
      <c r="C6" s="10" t="s">
        <v>139</v>
      </c>
      <c r="D6" s="8">
        <v>136.754312</v>
      </c>
      <c r="E6" s="8">
        <v>5.0279676626972192</v>
      </c>
      <c r="F6" s="8">
        <v>5.2560071950099374</v>
      </c>
      <c r="G6" s="8">
        <v>4.6686888650844693</v>
      </c>
    </row>
    <row r="7" spans="2:7" x14ac:dyDescent="0.25">
      <c r="B7" s="5" t="s">
        <v>117</v>
      </c>
      <c r="C7" s="9" t="s">
        <v>21</v>
      </c>
      <c r="D7" s="6"/>
      <c r="E7" s="6" t="s">
        <v>12</v>
      </c>
      <c r="F7" s="6" t="s">
        <v>12</v>
      </c>
      <c r="G7" s="6" t="s">
        <v>12</v>
      </c>
    </row>
    <row r="8" spans="2:7" x14ac:dyDescent="0.25">
      <c r="B8" s="7" t="s">
        <v>107</v>
      </c>
      <c r="C8" s="10" t="s">
        <v>140</v>
      </c>
      <c r="D8" s="8"/>
      <c r="E8" s="8">
        <v>0.23503134099227552</v>
      </c>
      <c r="F8" s="8">
        <v>0.52441089099544147</v>
      </c>
      <c r="G8" s="8">
        <v>1.3910431703704873</v>
      </c>
    </row>
    <row r="9" spans="2:7" x14ac:dyDescent="0.25">
      <c r="B9" s="7" t="s">
        <v>108</v>
      </c>
      <c r="C9" s="10" t="s">
        <v>140</v>
      </c>
      <c r="D9" s="8"/>
      <c r="E9" s="8">
        <v>1.1058160409491258</v>
      </c>
      <c r="F9" s="8">
        <v>0.57865195890574039</v>
      </c>
      <c r="G9" s="8">
        <v>0.73182175720643006</v>
      </c>
    </row>
    <row r="10" spans="2:7" x14ac:dyDescent="0.25">
      <c r="B10" s="7" t="s">
        <v>109</v>
      </c>
      <c r="C10" s="10" t="s">
        <v>39</v>
      </c>
      <c r="D10" s="8"/>
      <c r="E10" s="8">
        <v>2.2243962730293276</v>
      </c>
      <c r="F10" s="8">
        <v>-9.5118208045730235E-2</v>
      </c>
      <c r="G10" s="8">
        <v>-0.97419224201331645</v>
      </c>
    </row>
    <row r="11" spans="2:7" x14ac:dyDescent="0.25">
      <c r="B11" s="7" t="s">
        <v>110</v>
      </c>
      <c r="C11" s="10" t="s">
        <v>141</v>
      </c>
      <c r="D11" s="8"/>
      <c r="E11" s="8" t="s">
        <v>120</v>
      </c>
      <c r="F11" s="8" t="s">
        <v>120</v>
      </c>
      <c r="G11" s="8" t="s">
        <v>120</v>
      </c>
    </row>
    <row r="12" spans="2:7" x14ac:dyDescent="0.25">
      <c r="B12" s="7" t="s">
        <v>111</v>
      </c>
      <c r="C12" s="10" t="s">
        <v>142</v>
      </c>
      <c r="D12" s="8"/>
      <c r="E12" s="8">
        <v>3.9827467353363399</v>
      </c>
      <c r="F12" s="8">
        <v>3.0575248287366907</v>
      </c>
      <c r="G12" s="8">
        <v>4.1789261759567431</v>
      </c>
    </row>
    <row r="13" spans="2:7" x14ac:dyDescent="0.25">
      <c r="B13" s="7" t="s">
        <v>112</v>
      </c>
      <c r="C13" s="10" t="s">
        <v>143</v>
      </c>
      <c r="D13" s="8"/>
      <c r="E13" s="8">
        <v>3.712659942728691</v>
      </c>
      <c r="F13" s="8">
        <v>3.2203073652023573</v>
      </c>
      <c r="G13" s="8">
        <v>3.329092990205984</v>
      </c>
    </row>
    <row r="14" spans="2:7" x14ac:dyDescent="0.25">
      <c r="B14" s="5" t="s">
        <v>118</v>
      </c>
      <c r="C14" s="9" t="s">
        <v>21</v>
      </c>
      <c r="D14" s="6"/>
      <c r="E14" s="6" t="s">
        <v>12</v>
      </c>
      <c r="F14" s="6" t="s">
        <v>12</v>
      </c>
      <c r="G14" s="6" t="s">
        <v>12</v>
      </c>
    </row>
    <row r="15" spans="2:7" x14ac:dyDescent="0.25">
      <c r="B15" s="7" t="s">
        <v>113</v>
      </c>
      <c r="C15" s="10"/>
      <c r="D15" s="8"/>
      <c r="E15" s="8">
        <v>0.56166589247701482</v>
      </c>
      <c r="F15" s="8">
        <v>1.1195636929072399</v>
      </c>
      <c r="G15" s="8">
        <v>1.1391821337293655</v>
      </c>
    </row>
    <row r="16" spans="2:7" x14ac:dyDescent="0.25">
      <c r="B16" s="7" t="s">
        <v>114</v>
      </c>
      <c r="C16" s="10" t="s">
        <v>141</v>
      </c>
      <c r="D16" s="8"/>
      <c r="E16" s="8">
        <v>-0.2489484392766356</v>
      </c>
      <c r="F16" s="8">
        <v>0.73127404091295589</v>
      </c>
      <c r="G16" s="8">
        <v>0.41921980674673859</v>
      </c>
    </row>
    <row r="17" spans="2:8" x14ac:dyDescent="0.25">
      <c r="B17" s="7" t="s">
        <v>115</v>
      </c>
      <c r="C17" s="10" t="s">
        <v>144</v>
      </c>
      <c r="D17" s="8"/>
      <c r="E17" s="8">
        <v>0.35291849040996842</v>
      </c>
      <c r="F17" s="8">
        <v>-2.9854529201915496E-2</v>
      </c>
      <c r="G17" s="8">
        <v>0.88902154780300724</v>
      </c>
    </row>
    <row r="18" spans="2:8" x14ac:dyDescent="0.25">
      <c r="B18" s="5" t="s">
        <v>119</v>
      </c>
      <c r="C18" s="9"/>
      <c r="D18" s="6"/>
      <c r="E18" s="6" t="s">
        <v>12</v>
      </c>
      <c r="F18" s="6" t="s">
        <v>12</v>
      </c>
      <c r="G18" s="6" t="s">
        <v>12</v>
      </c>
    </row>
    <row r="19" spans="2:8" x14ac:dyDescent="0.25">
      <c r="B19" s="7" t="s">
        <v>121</v>
      </c>
      <c r="C19" s="10"/>
      <c r="D19" s="8"/>
      <c r="E19" s="8">
        <v>4.1756829113771099</v>
      </c>
      <c r="F19" s="8">
        <v>3.7126897049588603</v>
      </c>
      <c r="G19" s="8">
        <v>2.8449390195996571</v>
      </c>
    </row>
    <row r="20" spans="2:8" x14ac:dyDescent="0.25">
      <c r="B20" s="7" t="s">
        <v>122</v>
      </c>
      <c r="C20" s="10"/>
      <c r="D20" s="8"/>
      <c r="E20" s="8">
        <v>4.241118644212083</v>
      </c>
      <c r="F20" s="8">
        <v>3.6644234822021504</v>
      </c>
      <c r="G20" s="8">
        <v>2.8183213416101083</v>
      </c>
    </row>
    <row r="21" spans="2:8" x14ac:dyDescent="0.25">
      <c r="B21" s="7" t="s">
        <v>123</v>
      </c>
      <c r="C21" s="10"/>
      <c r="D21" s="8"/>
      <c r="E21" s="8">
        <v>5.3092006473061115</v>
      </c>
      <c r="F21" s="8">
        <v>4.0353413928558846</v>
      </c>
      <c r="G21" s="8">
        <v>3.426072154717219</v>
      </c>
    </row>
    <row r="22" spans="2:8" x14ac:dyDescent="0.25">
      <c r="B22" s="7" t="s">
        <v>124</v>
      </c>
      <c r="C22" s="10"/>
      <c r="D22" s="8"/>
      <c r="E22" s="8">
        <v>3.3117611669008395</v>
      </c>
      <c r="F22" s="8">
        <v>1.9796429267080695</v>
      </c>
      <c r="G22" s="8">
        <v>2.6607679330713951</v>
      </c>
    </row>
    <row r="23" spans="2:8" x14ac:dyDescent="0.25">
      <c r="B23" s="7" t="s">
        <v>125</v>
      </c>
      <c r="C23" s="10"/>
      <c r="D23" s="8"/>
      <c r="E23" s="8">
        <v>0.5457082487097642</v>
      </c>
      <c r="F23" s="8">
        <v>1.7640297360957291</v>
      </c>
      <c r="G23" s="8">
        <v>2.0982642293932319</v>
      </c>
    </row>
    <row r="24" spans="2:8" x14ac:dyDescent="0.25">
      <c r="B24" s="7" t="s">
        <v>126</v>
      </c>
      <c r="C24" s="10"/>
      <c r="D24" s="8"/>
      <c r="E24" s="8">
        <v>0.69952603468352859</v>
      </c>
      <c r="F24" s="8">
        <v>0.63704525069609996</v>
      </c>
      <c r="G24" s="8">
        <v>2.0188021267942613</v>
      </c>
    </row>
    <row r="25" spans="2:8" x14ac:dyDescent="0.25">
      <c r="B25" s="5"/>
      <c r="C25" s="9" t="s">
        <v>21</v>
      </c>
      <c r="D25" s="6" t="s">
        <v>22</v>
      </c>
      <c r="E25" s="6" t="s">
        <v>12</v>
      </c>
      <c r="F25" s="6" t="s">
        <v>12</v>
      </c>
      <c r="G25" s="6" t="s">
        <v>12</v>
      </c>
    </row>
    <row r="26" spans="2:8" x14ac:dyDescent="0.25">
      <c r="B26" s="7" t="s">
        <v>127</v>
      </c>
      <c r="C26" s="10"/>
      <c r="D26" s="8">
        <v>2427.0569999999998</v>
      </c>
      <c r="E26" s="8">
        <v>-0.13302939155410698</v>
      </c>
      <c r="F26" s="8">
        <v>1.592076329481884E-2</v>
      </c>
      <c r="G26" s="8">
        <v>5.1635803969518612E-2</v>
      </c>
    </row>
    <row r="27" spans="2:8" x14ac:dyDescent="0.25">
      <c r="B27" s="7" t="s">
        <v>128</v>
      </c>
      <c r="C27" s="10"/>
      <c r="D27" s="8">
        <v>1618.8857534042259</v>
      </c>
      <c r="E27" s="8">
        <v>-0.68063461507424905</v>
      </c>
      <c r="F27" s="8">
        <v>-0.53197303285429376</v>
      </c>
      <c r="G27" s="8">
        <v>-0.27687131956772859</v>
      </c>
    </row>
    <row r="28" spans="2:8" x14ac:dyDescent="0.25">
      <c r="B28" s="7" t="s">
        <v>129</v>
      </c>
      <c r="C28" s="10"/>
      <c r="D28" s="8"/>
      <c r="E28" s="8">
        <f>((1+E4/100)/(1+E26/100)-1)*100</f>
        <v>0.94170082057072335</v>
      </c>
      <c r="F28" s="8">
        <f t="shared" ref="F28:G28" si="0">((1+F4/100)/(1+F26/100)-1)*100</f>
        <v>0.74464750350724529</v>
      </c>
      <c r="G28" s="8">
        <f t="shared" si="0"/>
        <v>1.7606016677491843</v>
      </c>
      <c r="H28" s="15"/>
    </row>
    <row r="29" spans="2:8" x14ac:dyDescent="0.25">
      <c r="B29" s="7" t="s">
        <v>130</v>
      </c>
      <c r="C29" s="10"/>
      <c r="D29" s="8"/>
      <c r="E29" s="8">
        <f>((E28/100+1)/(1+E27/100)-1)*100</f>
        <v>1.6334532841177474</v>
      </c>
      <c r="F29" s="8">
        <f t="shared" ref="F29:G29" si="1">((F28/100+1)/(1+F27/100)-1)*100</f>
        <v>1.2834481343268367</v>
      </c>
      <c r="G29" s="8">
        <f t="shared" si="1"/>
        <v>2.0431298278317023</v>
      </c>
      <c r="H29" s="17"/>
    </row>
    <row r="30" spans="2:8" x14ac:dyDescent="0.25">
      <c r="B30" s="7" t="s">
        <v>131</v>
      </c>
      <c r="C30" s="10" t="s">
        <v>32</v>
      </c>
      <c r="D30" s="8">
        <v>58.932690000000001</v>
      </c>
      <c r="E30" s="8">
        <v>6.3687094976261571</v>
      </c>
      <c r="F30" s="8">
        <v>5.1167544444934432</v>
      </c>
      <c r="G30" s="8">
        <v>5.1532777261295237</v>
      </c>
    </row>
    <row r="31" spans="2:8" x14ac:dyDescent="0.25">
      <c r="B31" s="7" t="s">
        <v>138</v>
      </c>
      <c r="C31" s="10"/>
      <c r="D31" s="8">
        <f>D30/D26*1000000</f>
        <v>24281.543449535795</v>
      </c>
      <c r="E31" s="8">
        <f>(E30-E26)/(1+E26/100)</f>
        <v>6.5103996342013826</v>
      </c>
      <c r="F31" s="8">
        <f t="shared" ref="F31:G31" si="2">(F30-F26)/(1+F26/100)</f>
        <v>5.1000217188127879</v>
      </c>
      <c r="G31" s="8">
        <f t="shared" si="2"/>
        <v>5.099009007864316</v>
      </c>
    </row>
    <row r="32" spans="2:8" x14ac:dyDescent="0.25">
      <c r="B32" s="5"/>
      <c r="C32" s="9"/>
      <c r="D32" s="6"/>
      <c r="E32" s="6" t="s">
        <v>97</v>
      </c>
      <c r="F32" s="6" t="s">
        <v>97</v>
      </c>
      <c r="G32" s="6" t="s">
        <v>97</v>
      </c>
    </row>
    <row r="33" spans="2:7" x14ac:dyDescent="0.25">
      <c r="B33" s="7" t="s">
        <v>132</v>
      </c>
      <c r="C33" s="10"/>
      <c r="D33" s="8"/>
      <c r="E33" s="8">
        <v>5.4176357653736966</v>
      </c>
      <c r="F33" s="8">
        <v>5.7568532059105735</v>
      </c>
      <c r="G33" s="8">
        <v>5.7703088280470851</v>
      </c>
    </row>
    <row r="34" spans="2:7" x14ac:dyDescent="0.25">
      <c r="B34" s="5"/>
      <c r="C34" s="9"/>
      <c r="D34" s="6"/>
      <c r="E34" s="6" t="s">
        <v>12</v>
      </c>
      <c r="F34" s="6" t="s">
        <v>12</v>
      </c>
      <c r="G34" s="6" t="s">
        <v>12</v>
      </c>
    </row>
    <row r="35" spans="2:7" x14ac:dyDescent="0.25">
      <c r="B35" s="7" t="s">
        <v>133</v>
      </c>
      <c r="C35" s="10"/>
      <c r="D35" s="8"/>
      <c r="E35" s="8">
        <v>1.8767727365428089</v>
      </c>
      <c r="F35" s="8">
        <v>2.0407902213559481</v>
      </c>
      <c r="G35" s="8">
        <v>1.825471518430466</v>
      </c>
    </row>
    <row r="36" spans="2:7" x14ac:dyDescent="0.25">
      <c r="B36" s="5"/>
      <c r="C36" s="9"/>
      <c r="D36" s="6"/>
      <c r="E36" s="6"/>
      <c r="F36" s="6"/>
      <c r="G36" s="6"/>
    </row>
    <row r="37" spans="2:7" x14ac:dyDescent="0.25">
      <c r="B37" s="7" t="s">
        <v>134</v>
      </c>
      <c r="C37" s="10"/>
      <c r="D37" s="8"/>
      <c r="E37" s="8">
        <v>0.1</v>
      </c>
      <c r="F37" s="8">
        <v>0.1</v>
      </c>
      <c r="G37" s="8">
        <v>0</v>
      </c>
    </row>
    <row r="38" spans="2:7" x14ac:dyDescent="0.25">
      <c r="B38" s="7" t="s">
        <v>135</v>
      </c>
      <c r="C38" s="10"/>
      <c r="D38" s="8"/>
      <c r="E38" s="8">
        <v>0.7</v>
      </c>
      <c r="F38" s="8">
        <v>0.8</v>
      </c>
      <c r="G38" s="8">
        <v>0.8</v>
      </c>
    </row>
    <row r="39" spans="2:7" x14ac:dyDescent="0.25">
      <c r="B39" s="7" t="s">
        <v>136</v>
      </c>
      <c r="C39" s="10"/>
      <c r="D39" s="8"/>
      <c r="E39" s="8">
        <v>1.1000000000000001</v>
      </c>
      <c r="F39" s="8">
        <v>1.2</v>
      </c>
      <c r="G39" s="8">
        <v>1.1000000000000001</v>
      </c>
    </row>
    <row r="40" spans="2:7" x14ac:dyDescent="0.25">
      <c r="B40" s="5"/>
      <c r="C40" s="9"/>
      <c r="D40" s="6"/>
      <c r="E40" s="6" t="s">
        <v>188</v>
      </c>
      <c r="F40" s="6" t="s">
        <v>188</v>
      </c>
      <c r="G40" s="6" t="s">
        <v>188</v>
      </c>
    </row>
    <row r="41" spans="2:7" x14ac:dyDescent="0.25">
      <c r="B41" s="7" t="s">
        <v>137</v>
      </c>
      <c r="C41" s="10"/>
      <c r="D41" s="8"/>
      <c r="E41" s="8">
        <v>-0.47536719968529484</v>
      </c>
      <c r="F41" s="8">
        <v>-1.723905364210887</v>
      </c>
      <c r="G41" s="8">
        <v>-1.7358006938391513</v>
      </c>
    </row>
  </sheetData>
  <phoneticPr fontId="2" type="noConversion"/>
  <pageMargins left="0.7" right="0.7" top="0.75" bottom="0.75" header="0.3" footer="0.3"/>
  <headerFooter>
    <oddFooter>&amp;L_x000D_&amp;1#&amp;"Aptos"&amp;10&amp;K000000 Interné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F5F33-2FD6-4551-BCA7-813107352044}">
  <dimension ref="B1:E10"/>
  <sheetViews>
    <sheetView showGridLines="0" workbookViewId="0"/>
  </sheetViews>
  <sheetFormatPr defaultRowHeight="12.75" x14ac:dyDescent="0.25"/>
  <cols>
    <col min="1" max="1" width="0.75" style="1" customWidth="1"/>
    <col min="2" max="2" width="50" style="1" customWidth="1"/>
    <col min="3" max="5" width="6.25" style="2" customWidth="1"/>
    <col min="6" max="16384" width="9" style="1"/>
  </cols>
  <sheetData>
    <row r="1" spans="2:5" ht="4.5" customHeight="1" x14ac:dyDescent="0.25"/>
    <row r="2" spans="2:5" ht="13.5" thickBot="1" x14ac:dyDescent="0.3">
      <c r="B2" s="3" t="s">
        <v>3</v>
      </c>
      <c r="C2" s="4">
        <v>2025</v>
      </c>
      <c r="D2" s="4">
        <v>2026</v>
      </c>
      <c r="E2" s="4">
        <v>2027</v>
      </c>
    </row>
    <row r="3" spans="2:5" x14ac:dyDescent="0.25">
      <c r="B3" s="5"/>
      <c r="C3" s="6"/>
      <c r="D3" s="6"/>
      <c r="E3" s="6"/>
    </row>
    <row r="4" spans="2:5" x14ac:dyDescent="0.25">
      <c r="B4" s="7" t="s">
        <v>145</v>
      </c>
      <c r="C4" s="8">
        <v>2.1792614655875524</v>
      </c>
      <c r="D4" s="8">
        <v>2.1548674714033855</v>
      </c>
      <c r="E4" s="8">
        <v>2.9513918657883518</v>
      </c>
    </row>
    <row r="5" spans="2:5" x14ac:dyDescent="0.25">
      <c r="B5" s="7" t="s">
        <v>146</v>
      </c>
      <c r="C5" s="8">
        <v>3.491142454043541</v>
      </c>
      <c r="D5" s="8">
        <v>3.8003489968234057</v>
      </c>
      <c r="E5" s="8">
        <v>3.8549849536907552</v>
      </c>
    </row>
    <row r="6" spans="2:5" x14ac:dyDescent="0.25">
      <c r="B6" s="7" t="s">
        <v>147</v>
      </c>
      <c r="C6" s="16">
        <v>1.1299309999058911</v>
      </c>
      <c r="D6" s="18">
        <v>1.1599999999999999</v>
      </c>
      <c r="E6" s="16">
        <v>1.1793750000000001</v>
      </c>
    </row>
    <row r="7" spans="2:5" x14ac:dyDescent="0.25">
      <c r="B7" s="7" t="s">
        <v>148</v>
      </c>
      <c r="C7" s="8" t="s">
        <v>120</v>
      </c>
      <c r="D7" s="8" t="s">
        <v>120</v>
      </c>
      <c r="E7" s="8" t="s">
        <v>120</v>
      </c>
    </row>
    <row r="8" spans="2:5" x14ac:dyDescent="0.25">
      <c r="B8" s="7" t="s">
        <v>149</v>
      </c>
      <c r="C8" s="8" t="s">
        <v>120</v>
      </c>
      <c r="D8" s="8" t="s">
        <v>120</v>
      </c>
      <c r="E8" s="8" t="s">
        <v>120</v>
      </c>
    </row>
    <row r="9" spans="2:5" x14ac:dyDescent="0.25">
      <c r="B9" s="7" t="s">
        <v>150</v>
      </c>
      <c r="C9" s="8" t="s">
        <v>120</v>
      </c>
      <c r="D9" s="8" t="s">
        <v>120</v>
      </c>
      <c r="E9" s="8" t="s">
        <v>120</v>
      </c>
    </row>
    <row r="10" spans="2:5" x14ac:dyDescent="0.25">
      <c r="B10" s="7" t="s">
        <v>151</v>
      </c>
      <c r="C10" s="8">
        <v>68.222591771754807</v>
      </c>
      <c r="D10" s="8">
        <v>87.303406557814171</v>
      </c>
      <c r="E10" s="8">
        <v>78.219166666666666</v>
      </c>
    </row>
  </sheetData>
  <pageMargins left="0.7" right="0.7" top="0.75" bottom="0.75" header="0.3" footer="0.3"/>
  <headerFooter>
    <oddFooter>&amp;L_x000D_&amp;1#&amp;"Aptos"&amp;10&amp;K000000 Interné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4FB00-0A72-4119-8E53-22CE4DFFE25C}">
  <dimension ref="B1:G64"/>
  <sheetViews>
    <sheetView showGridLines="0" zoomScale="106" zoomScaleNormal="100" workbookViewId="0"/>
  </sheetViews>
  <sheetFormatPr defaultRowHeight="12.75" x14ac:dyDescent="0.25"/>
  <cols>
    <col min="1" max="1" width="0.75" style="1" customWidth="1"/>
    <col min="2" max="2" width="72.5" style="1" bestFit="1" customWidth="1"/>
    <col min="3" max="3" width="20.875" style="11" bestFit="1" customWidth="1"/>
    <col min="4" max="7" width="6.25" style="2" customWidth="1"/>
    <col min="8" max="16384" width="9" style="1"/>
  </cols>
  <sheetData>
    <row r="1" spans="2:7" ht="4.5" customHeight="1" x14ac:dyDescent="0.25"/>
    <row r="2" spans="2:7" ht="13.5" thickBot="1" x14ac:dyDescent="0.3">
      <c r="B2" s="3" t="s">
        <v>4</v>
      </c>
      <c r="C2" s="12"/>
      <c r="D2" s="4">
        <v>2025</v>
      </c>
      <c r="E2" s="4">
        <v>2025</v>
      </c>
      <c r="F2" s="4">
        <v>2026</v>
      </c>
      <c r="G2" s="4">
        <v>2027</v>
      </c>
    </row>
    <row r="3" spans="2:7" x14ac:dyDescent="0.25">
      <c r="B3" s="5" t="s">
        <v>19</v>
      </c>
      <c r="C3" s="9" t="s">
        <v>21</v>
      </c>
      <c r="D3" s="6" t="s">
        <v>22</v>
      </c>
      <c r="E3" s="6" t="s">
        <v>23</v>
      </c>
      <c r="F3" s="6" t="s">
        <v>23</v>
      </c>
      <c r="G3" s="6" t="s">
        <v>23</v>
      </c>
    </row>
    <row r="4" spans="2:7" x14ac:dyDescent="0.25">
      <c r="B4" s="7" t="s">
        <v>43</v>
      </c>
      <c r="C4" s="10" t="s">
        <v>24</v>
      </c>
      <c r="D4" s="8">
        <v>16.466533999999999</v>
      </c>
      <c r="E4" s="8">
        <f>IFERROR((D4/'T2'!$D$6)*100,0)</f>
        <v>12.040961457946569</v>
      </c>
      <c r="F4" s="8">
        <v>12.3461638283963</v>
      </c>
      <c r="G4" s="8">
        <v>12.026132853139737</v>
      </c>
    </row>
    <row r="5" spans="2:7" x14ac:dyDescent="0.25">
      <c r="B5" s="7" t="s">
        <v>44</v>
      </c>
      <c r="C5" s="10" t="s">
        <v>25</v>
      </c>
      <c r="D5" s="8">
        <v>11.156034</v>
      </c>
      <c r="E5" s="8">
        <f>IFERROR((D5/'T2'!$D$6)*100,0)</f>
        <v>8.1577201017252019</v>
      </c>
      <c r="F5" s="8">
        <v>8.252398464288742</v>
      </c>
      <c r="G5" s="8">
        <v>8.1886051381020515</v>
      </c>
    </row>
    <row r="6" spans="2:7" x14ac:dyDescent="0.25">
      <c r="B6" s="7" t="s">
        <v>45</v>
      </c>
      <c r="C6" s="10" t="s">
        <v>26</v>
      </c>
      <c r="D6" s="8">
        <v>22.412685999999997</v>
      </c>
      <c r="E6" s="8">
        <f>IFERROR((D6/'T2'!$D$6)*100,0)</f>
        <v>16.38901594561786</v>
      </c>
      <c r="F6" s="8">
        <v>16.062845008923667</v>
      </c>
      <c r="G6" s="8">
        <v>16.041366557931198</v>
      </c>
    </row>
    <row r="7" spans="2:7" x14ac:dyDescent="0.25">
      <c r="B7" s="7" t="s">
        <v>46</v>
      </c>
      <c r="C7" s="10" t="s">
        <v>27</v>
      </c>
      <c r="D7" s="8">
        <v>7.4548310000000004</v>
      </c>
      <c r="E7" s="8">
        <f>IFERROR((D7/'T2'!$D$6)*100,0)</f>
        <v>5.4512584583073336</v>
      </c>
      <c r="F7" s="8">
        <v>6.8191488508426268</v>
      </c>
      <c r="G7" s="8">
        <v>5.2675187930882501</v>
      </c>
    </row>
    <row r="8" spans="2:7" x14ac:dyDescent="0.25">
      <c r="B8" s="7" t="s">
        <v>47</v>
      </c>
      <c r="C8" s="10" t="s">
        <v>28</v>
      </c>
      <c r="D8" s="8">
        <v>0</v>
      </c>
      <c r="E8" s="8">
        <f>IFERROR((D8/'T2'!$D$6)*100,0)</f>
        <v>0</v>
      </c>
      <c r="F8" s="8">
        <v>0</v>
      </c>
      <c r="G8" s="8">
        <v>0</v>
      </c>
    </row>
    <row r="9" spans="2:7" x14ac:dyDescent="0.25">
      <c r="B9" s="7" t="s">
        <v>48</v>
      </c>
      <c r="C9" s="10" t="s">
        <v>29</v>
      </c>
      <c r="D9" s="8">
        <v>1.991069</v>
      </c>
      <c r="E9" s="8">
        <f>IFERROR((D9/'T2'!$D$6)*100,0)</f>
        <v>1.4559460472441994</v>
      </c>
      <c r="F9" s="8">
        <v>0.47466645604274832</v>
      </c>
      <c r="G9" s="8">
        <v>0.51975431103942105</v>
      </c>
    </row>
    <row r="10" spans="2:7" x14ac:dyDescent="0.25">
      <c r="B10" s="7" t="s">
        <v>49</v>
      </c>
      <c r="C10" s="10" t="s">
        <v>30</v>
      </c>
      <c r="D10" s="8">
        <f>SUM(D4:D9)</f>
        <v>59.481153999999997</v>
      </c>
      <c r="E10" s="8">
        <f t="shared" ref="E10:G10" si="0">SUM(E4:E9)</f>
        <v>43.494902010841159</v>
      </c>
      <c r="F10" s="8">
        <f t="shared" si="0"/>
        <v>43.955222608494076</v>
      </c>
      <c r="G10" s="8">
        <f t="shared" si="0"/>
        <v>42.043377653300659</v>
      </c>
    </row>
    <row r="11" spans="2:7" x14ac:dyDescent="0.25">
      <c r="B11" s="7" t="s">
        <v>50</v>
      </c>
      <c r="C11" s="10" t="s">
        <v>31</v>
      </c>
      <c r="D11" s="8">
        <v>3.162614</v>
      </c>
      <c r="E11" s="8">
        <f>IFERROR((D11/'T2'!$D$6)*100,0)</f>
        <v>2.312624701735182</v>
      </c>
      <c r="F11" s="8">
        <v>3.0943699715225392</v>
      </c>
      <c r="G11" s="8">
        <v>1.710370371189067</v>
      </c>
    </row>
    <row r="12" spans="2:7" x14ac:dyDescent="0.25">
      <c r="B12" s="7" t="s">
        <v>51</v>
      </c>
      <c r="C12" s="13"/>
      <c r="D12" s="8">
        <f>D10-D11</f>
        <v>56.318539999999999</v>
      </c>
      <c r="E12" s="8">
        <f t="shared" ref="E12:G12" si="1">E10-E11</f>
        <v>41.182277309105977</v>
      </c>
      <c r="F12" s="8">
        <f t="shared" si="1"/>
        <v>40.860852636971536</v>
      </c>
      <c r="G12" s="8">
        <f t="shared" si="1"/>
        <v>40.333007282111595</v>
      </c>
    </row>
    <row r="13" spans="2:7" x14ac:dyDescent="0.25">
      <c r="B13" s="7" t="s">
        <v>53</v>
      </c>
      <c r="C13" s="13"/>
      <c r="D13" s="8">
        <v>1.53086154399911</v>
      </c>
      <c r="E13" s="8">
        <f>IFERROR((D13/'T2'!$D$6)*100,0)</f>
        <v>1.1194246979203917</v>
      </c>
      <c r="F13" s="8">
        <v>0.48125450585935697</v>
      </c>
      <c r="G13" s="8">
        <v>5.9135027203227872E-2</v>
      </c>
    </row>
    <row r="14" spans="2:7" x14ac:dyDescent="0.25">
      <c r="B14" s="7" t="s">
        <v>52</v>
      </c>
      <c r="C14" s="13"/>
      <c r="D14" s="8">
        <v>0</v>
      </c>
      <c r="E14" s="8">
        <f>IFERROR((D14/'T2'!$D$6)*100,0)</f>
        <v>0</v>
      </c>
      <c r="F14" s="8">
        <v>0</v>
      </c>
      <c r="G14" s="8">
        <v>0</v>
      </c>
    </row>
    <row r="15" spans="2:7" x14ac:dyDescent="0.25">
      <c r="B15" s="7" t="s">
        <v>54</v>
      </c>
      <c r="C15" s="13"/>
      <c r="D15" s="8">
        <v>0</v>
      </c>
      <c r="E15" s="8">
        <f>IFERROR((D15/'T2'!$D$6)*100,0)</f>
        <v>0</v>
      </c>
      <c r="F15" s="8">
        <v>1.0481295614774998E-2</v>
      </c>
      <c r="G15" s="8">
        <v>-1.0013783232046708E-2</v>
      </c>
    </row>
    <row r="16" spans="2:7" x14ac:dyDescent="0.25">
      <c r="B16" s="5" t="s">
        <v>20</v>
      </c>
      <c r="C16" s="9" t="s">
        <v>21</v>
      </c>
      <c r="D16" s="6" t="s">
        <v>22</v>
      </c>
      <c r="E16" s="6" t="s">
        <v>23</v>
      </c>
      <c r="F16" s="6" t="s">
        <v>23</v>
      </c>
      <c r="G16" s="6" t="s">
        <v>23</v>
      </c>
    </row>
    <row r="17" spans="2:7" x14ac:dyDescent="0.25">
      <c r="B17" s="7" t="s">
        <v>55</v>
      </c>
      <c r="C17" s="10" t="s">
        <v>32</v>
      </c>
      <c r="D17" s="8">
        <v>16.046188000000001</v>
      </c>
      <c r="E17" s="8">
        <f>IFERROR((D17/'T2'!$D$6)*100,0)</f>
        <v>11.733588334677156</v>
      </c>
      <c r="F17" s="8">
        <v>11.364485278176762</v>
      </c>
      <c r="G17" s="8">
        <v>11.362357148291812</v>
      </c>
    </row>
    <row r="18" spans="2:7" x14ac:dyDescent="0.25">
      <c r="B18" s="7" t="s">
        <v>56</v>
      </c>
      <c r="C18" s="10" t="s">
        <v>33</v>
      </c>
      <c r="D18" s="8">
        <v>7.8018299999999998</v>
      </c>
      <c r="E18" s="8">
        <f>IFERROR((D18/'T2'!$D$6)*100,0)</f>
        <v>5.7049974409582056</v>
      </c>
      <c r="F18" s="8">
        <v>6.1589932660626809</v>
      </c>
      <c r="G18" s="8">
        <v>6.3074940214912205</v>
      </c>
    </row>
    <row r="19" spans="2:7" x14ac:dyDescent="0.25">
      <c r="B19" s="7" t="s">
        <v>57</v>
      </c>
      <c r="C19" s="10" t="s">
        <v>34</v>
      </c>
      <c r="D19" s="8">
        <v>2.1185580000000002</v>
      </c>
      <c r="E19" s="8">
        <f>IFERROR((D19/'T2'!$D$6)*100,0)</f>
        <v>1.5491708956131489</v>
      </c>
      <c r="F19" s="8">
        <v>1.6548581191507528</v>
      </c>
      <c r="G19" s="8">
        <v>1.8073614316991584</v>
      </c>
    </row>
    <row r="20" spans="2:7" x14ac:dyDescent="0.25">
      <c r="B20" s="7" t="s">
        <v>58</v>
      </c>
      <c r="C20" s="10" t="s">
        <v>35</v>
      </c>
      <c r="D20" s="8">
        <v>22.307162000000002</v>
      </c>
      <c r="E20" s="8">
        <f>IFERROR((D20/'T2'!$D$6)*100,0)</f>
        <v>16.311852748014267</v>
      </c>
      <c r="F20" s="8">
        <v>15.377225023702017</v>
      </c>
      <c r="G20" s="8">
        <v>15.17955662451145</v>
      </c>
    </row>
    <row r="21" spans="2:7" x14ac:dyDescent="0.25">
      <c r="B21" s="7" t="s">
        <v>59</v>
      </c>
      <c r="C21" s="10" t="s">
        <v>36</v>
      </c>
      <c r="D21" s="8">
        <v>5.2110280000000007</v>
      </c>
      <c r="E21" s="8">
        <f>IFERROR((D21/'T2'!$D$6)*100,0)</f>
        <v>3.8105036132242769</v>
      </c>
      <c r="F21" s="8">
        <v>3.8554265236117109</v>
      </c>
      <c r="G21" s="8">
        <v>3.777733740753507</v>
      </c>
    </row>
    <row r="22" spans="2:7" x14ac:dyDescent="0.25">
      <c r="B22" s="7" t="s">
        <v>60</v>
      </c>
      <c r="C22" s="10" t="s">
        <v>37</v>
      </c>
      <c r="D22" s="8">
        <v>1.7510749999999999</v>
      </c>
      <c r="E22" s="8">
        <f>IFERROR((D22/'T2'!$D$6)*100,0)</f>
        <v>1.2804532262207571</v>
      </c>
      <c r="F22" s="8">
        <v>1.0947496863217427</v>
      </c>
      <c r="G22" s="8">
        <v>0.81627035090938072</v>
      </c>
    </row>
    <row r="23" spans="2:7" x14ac:dyDescent="0.25">
      <c r="B23" s="7" t="s">
        <v>61</v>
      </c>
      <c r="C23" s="10" t="s">
        <v>38</v>
      </c>
      <c r="D23" s="8">
        <v>3.0290469999999998</v>
      </c>
      <c r="E23" s="8">
        <f>IFERROR((D23/'T2'!$D$6)*100,0)</f>
        <v>2.2149553865621434</v>
      </c>
      <c r="F23" s="8">
        <v>2.7276017393298821</v>
      </c>
      <c r="G23" s="8">
        <v>3.444569524230968</v>
      </c>
    </row>
    <row r="24" spans="2:7" x14ac:dyDescent="0.25">
      <c r="B24" s="7" t="s">
        <v>62</v>
      </c>
      <c r="C24" s="10" t="s">
        <v>39</v>
      </c>
      <c r="D24" s="8">
        <v>6.1919789999999999</v>
      </c>
      <c r="E24" s="8">
        <f>IFERROR((D24/'T2'!$D$6)*100,0)</f>
        <v>4.5278126220985264</v>
      </c>
      <c r="F24" s="8">
        <v>5.3069042960251815</v>
      </c>
      <c r="G24" s="8">
        <v>3.2764312871974086</v>
      </c>
    </row>
    <row r="25" spans="2:7" x14ac:dyDescent="0.25">
      <c r="B25" s="7" t="s">
        <v>63</v>
      </c>
      <c r="C25" s="10"/>
      <c r="D25" s="8">
        <v>3.9579920000000004</v>
      </c>
      <c r="E25" s="8">
        <f>IFERROR((D25/'T2'!$D$6)*100,0)</f>
        <v>2.8942356128412245</v>
      </c>
      <c r="F25" s="8">
        <v>3.1589841334661584</v>
      </c>
      <c r="G25" s="8">
        <v>2.3518286207844996</v>
      </c>
    </row>
    <row r="26" spans="2:7" x14ac:dyDescent="0.25">
      <c r="B26" s="7" t="s">
        <v>64</v>
      </c>
      <c r="C26" s="10" t="s">
        <v>40</v>
      </c>
      <c r="D26" s="8">
        <v>0.98411800000000005</v>
      </c>
      <c r="E26" s="8">
        <f>IFERROR((D26/'T2'!$D$6)*100,0)</f>
        <v>0.71962484078747002</v>
      </c>
      <c r="F26" s="8">
        <v>0.73731020321871188</v>
      </c>
      <c r="G26" s="8">
        <v>0.95815252397440376</v>
      </c>
    </row>
    <row r="27" spans="2:7" x14ac:dyDescent="0.25">
      <c r="B27" s="7" t="s">
        <v>65</v>
      </c>
      <c r="C27" s="10" t="s">
        <v>41</v>
      </c>
      <c r="D27" s="8">
        <v>0.126474</v>
      </c>
      <c r="E27" s="8">
        <f>IFERROR((D27/'T2'!$D$6)*100,0)</f>
        <v>9.2482641424864176E-2</v>
      </c>
      <c r="F27" s="8">
        <v>4.7438509296698878E-2</v>
      </c>
      <c r="G27" s="8">
        <v>5.345131420825569E-2</v>
      </c>
    </row>
    <row r="28" spans="2:7" x14ac:dyDescent="0.25">
      <c r="B28" s="7" t="s">
        <v>66</v>
      </c>
      <c r="C28" s="10" t="s">
        <v>42</v>
      </c>
      <c r="D28" s="8">
        <f>SUM(D17:D24,D26:D27)</f>
        <v>65.567458999999999</v>
      </c>
      <c r="E28" s="8">
        <f t="shared" ref="E28" si="2">SUM(E17:E24,E26:E27)</f>
        <v>47.945441749580816</v>
      </c>
      <c r="F28" s="8">
        <f t="shared" ref="F28:G28" si="3">SUM(F17:F24,F26:F27)</f>
        <v>48.324992644896135</v>
      </c>
      <c r="G28" s="8">
        <f t="shared" si="3"/>
        <v>46.983377967267565</v>
      </c>
    </row>
    <row r="29" spans="2:7" x14ac:dyDescent="0.25">
      <c r="B29" s="7" t="s">
        <v>67</v>
      </c>
      <c r="C29" s="10"/>
      <c r="D29" s="8">
        <f>D11-D14</f>
        <v>3.162614</v>
      </c>
      <c r="E29" s="8">
        <f t="shared" ref="E29:G29" si="4">E11-E14</f>
        <v>2.312624701735182</v>
      </c>
      <c r="F29" s="8">
        <f t="shared" si="4"/>
        <v>3.0943699715225392</v>
      </c>
      <c r="G29" s="8">
        <f t="shared" si="4"/>
        <v>1.710370371189067</v>
      </c>
    </row>
    <row r="30" spans="2:7" x14ac:dyDescent="0.25">
      <c r="B30" s="7" t="s">
        <v>68</v>
      </c>
      <c r="C30" s="10"/>
      <c r="D30" s="8">
        <f>D28-D29</f>
        <v>62.404845000000002</v>
      </c>
      <c r="E30" s="8">
        <f t="shared" ref="E30" si="5">E28-E29</f>
        <v>45.632817047845634</v>
      </c>
      <c r="F30" s="8">
        <f t="shared" ref="F30:G30" si="6">F28-F29</f>
        <v>45.230622673373595</v>
      </c>
      <c r="G30" s="8">
        <f t="shared" si="6"/>
        <v>45.2730075960785</v>
      </c>
    </row>
    <row r="31" spans="2:7" x14ac:dyDescent="0.25">
      <c r="B31" s="7" t="s">
        <v>69</v>
      </c>
      <c r="C31" s="10"/>
      <c r="D31" s="8">
        <v>0.50039100000000003</v>
      </c>
      <c r="E31" s="8">
        <f>IFERROR((D31/'T2'!$D$6)*100,0)</f>
        <v>0.36590509848055108</v>
      </c>
      <c r="F31" s="8">
        <v>0.49021923425763325</v>
      </c>
      <c r="G31" s="8">
        <v>0.31385813096076093</v>
      </c>
    </row>
    <row r="32" spans="2:7" x14ac:dyDescent="0.25">
      <c r="B32" s="7" t="s">
        <v>70</v>
      </c>
      <c r="C32" s="10"/>
      <c r="D32" s="8">
        <v>-3.7844192623873875E-2</v>
      </c>
      <c r="E32" s="8">
        <f>IFERROR((D32/'T2'!$D$6)*100,0)</f>
        <v>-2.7673125673634242E-2</v>
      </c>
      <c r="F32" s="8">
        <v>2.6557341101952785E-2</v>
      </c>
      <c r="G32" s="8">
        <v>2.6740592649871994E-2</v>
      </c>
    </row>
    <row r="33" spans="2:7" x14ac:dyDescent="0.25">
      <c r="B33" s="7" t="s">
        <v>71</v>
      </c>
      <c r="C33" s="10"/>
      <c r="D33" s="8">
        <v>0</v>
      </c>
      <c r="E33" s="8">
        <f>IFERROR((D33/'T2'!$D$6)*100,0)</f>
        <v>0</v>
      </c>
      <c r="F33" s="8">
        <v>0</v>
      </c>
      <c r="G33" s="8">
        <v>0</v>
      </c>
    </row>
    <row r="34" spans="2:7" x14ac:dyDescent="0.25">
      <c r="B34" s="7" t="s">
        <v>72</v>
      </c>
      <c r="C34" s="10"/>
      <c r="D34" s="8">
        <f>D30-D31-D32-D33-D19</f>
        <v>59.823740192623873</v>
      </c>
      <c r="E34" s="8">
        <f t="shared" ref="E34:G34" si="7">E30-E31-E32-E33-E19</f>
        <v>43.745414179425566</v>
      </c>
      <c r="F34" s="8">
        <f t="shared" si="7"/>
        <v>43.058987978863257</v>
      </c>
      <c r="G34" s="8">
        <f t="shared" si="7"/>
        <v>43.125047440768711</v>
      </c>
    </row>
    <row r="35" spans="2:7" x14ac:dyDescent="0.25">
      <c r="B35" s="5" t="s">
        <v>73</v>
      </c>
      <c r="C35" s="9"/>
      <c r="D35" s="6"/>
      <c r="E35" s="6" t="s">
        <v>12</v>
      </c>
      <c r="F35" s="6" t="s">
        <v>12</v>
      </c>
      <c r="G35" s="6" t="s">
        <v>12</v>
      </c>
    </row>
    <row r="36" spans="2:7" x14ac:dyDescent="0.25">
      <c r="B36" s="7" t="s">
        <v>76</v>
      </c>
      <c r="C36" s="10"/>
      <c r="D36" s="8"/>
      <c r="E36" s="8">
        <v>1.5502299645159638</v>
      </c>
      <c r="F36" s="8">
        <f>(F34-F13+F15)/E34*(100+'T2'!F6)-100</f>
        <v>2.4716652978142832</v>
      </c>
      <c r="G36" s="8">
        <f>(G34-G13+G15)/F34*(100+'T2'!G6)-100</f>
        <v>4.6611792120424127</v>
      </c>
    </row>
    <row r="37" spans="2:7" x14ac:dyDescent="0.25">
      <c r="B37" s="5" t="s">
        <v>74</v>
      </c>
      <c r="C37" s="9" t="s">
        <v>21</v>
      </c>
      <c r="D37" s="6" t="s">
        <v>22</v>
      </c>
      <c r="E37" s="6" t="s">
        <v>23</v>
      </c>
      <c r="F37" s="6" t="s">
        <v>23</v>
      </c>
      <c r="G37" s="6" t="s">
        <v>23</v>
      </c>
    </row>
    <row r="38" spans="2:7" x14ac:dyDescent="0.25">
      <c r="B38" s="7" t="s">
        <v>89</v>
      </c>
      <c r="C38" s="10" t="s">
        <v>82</v>
      </c>
      <c r="D38" s="19">
        <f>D10-D28</f>
        <v>-6.086305000000003</v>
      </c>
      <c r="E38" s="8">
        <f t="shared" ref="E38:G38" si="8">E10-E28</f>
        <v>-4.450539738739657</v>
      </c>
      <c r="F38" s="8">
        <f t="shared" si="8"/>
        <v>-4.3697700364020591</v>
      </c>
      <c r="G38" s="8">
        <f t="shared" si="8"/>
        <v>-4.9400003139669053</v>
      </c>
    </row>
    <row r="39" spans="2:7" x14ac:dyDescent="0.25">
      <c r="B39" s="5" t="s">
        <v>75</v>
      </c>
      <c r="C39" s="9" t="s">
        <v>21</v>
      </c>
      <c r="D39" s="6" t="s">
        <v>22</v>
      </c>
      <c r="E39" s="6" t="s">
        <v>23</v>
      </c>
      <c r="F39" s="6" t="s">
        <v>23</v>
      </c>
      <c r="G39" s="6" t="s">
        <v>23</v>
      </c>
    </row>
    <row r="40" spans="2:7" x14ac:dyDescent="0.25">
      <c r="B40" s="7" t="s">
        <v>77</v>
      </c>
      <c r="C40" s="10" t="s">
        <v>83</v>
      </c>
      <c r="D40" s="8">
        <v>-6.9305230000000027</v>
      </c>
      <c r="E40" s="8">
        <f>IFERROR((D40/'T2'!$D$6)*100,0)</f>
        <v>-5.0678643317660086</v>
      </c>
      <c r="F40" s="8">
        <v>-4.6077545678395424</v>
      </c>
      <c r="G40" s="8">
        <v>-5.0033074422676016</v>
      </c>
    </row>
    <row r="41" spans="2:7" x14ac:dyDescent="0.25">
      <c r="B41" s="7" t="s">
        <v>79</v>
      </c>
      <c r="C41" s="10" t="s">
        <v>84</v>
      </c>
      <c r="D41" s="8" t="s">
        <v>88</v>
      </c>
      <c r="E41" s="8" t="s">
        <v>88</v>
      </c>
      <c r="F41" s="8" t="s">
        <v>88</v>
      </c>
      <c r="G41" s="8" t="s">
        <v>88</v>
      </c>
    </row>
    <row r="42" spans="2:7" x14ac:dyDescent="0.25">
      <c r="B42" s="7" t="s">
        <v>80</v>
      </c>
      <c r="C42" s="10" t="s">
        <v>85</v>
      </c>
      <c r="D42" s="8">
        <v>-8.6482000000000003E-2</v>
      </c>
      <c r="E42" s="8">
        <f>IFERROR((D42/'T2'!$D$6)*100,0)</f>
        <v>-6.3238956589537001E-2</v>
      </c>
      <c r="F42" s="8">
        <v>-3.4736182192533303E-3</v>
      </c>
      <c r="G42" s="8">
        <v>0.10752521267260336</v>
      </c>
    </row>
    <row r="43" spans="2:7" x14ac:dyDescent="0.25">
      <c r="B43" s="7" t="s">
        <v>81</v>
      </c>
      <c r="C43" s="10" t="s">
        <v>86</v>
      </c>
      <c r="D43" s="8">
        <v>0.93070000000000008</v>
      </c>
      <c r="E43" s="8">
        <f>IFERROR((D43/'T2'!$D$6)*100,0)</f>
        <v>0.68056354961589816</v>
      </c>
      <c r="F43" s="8">
        <v>0.24141646623810645</v>
      </c>
      <c r="G43" s="8">
        <v>-4.4204809654292486E-2</v>
      </c>
    </row>
    <row r="44" spans="2:7" x14ac:dyDescent="0.25">
      <c r="B44" s="7" t="s">
        <v>78</v>
      </c>
      <c r="C44" s="10" t="s">
        <v>87</v>
      </c>
      <c r="D44" s="8">
        <f>D38+D19</f>
        <v>-3.9677470000000028</v>
      </c>
      <c r="E44" s="8">
        <f t="shared" ref="E44:G44" si="9">E38+E19</f>
        <v>-2.9013688431265079</v>
      </c>
      <c r="F44" s="8">
        <f t="shared" si="9"/>
        <v>-2.7149119172513063</v>
      </c>
      <c r="G44" s="8">
        <f t="shared" si="9"/>
        <v>-3.1326388822677469</v>
      </c>
    </row>
    <row r="45" spans="2:7" x14ac:dyDescent="0.25">
      <c r="B45" s="5" t="s">
        <v>90</v>
      </c>
      <c r="C45" s="9"/>
      <c r="D45" s="6"/>
      <c r="E45" s="6" t="s">
        <v>23</v>
      </c>
      <c r="F45" s="6" t="s">
        <v>23</v>
      </c>
      <c r="G45" s="6" t="s">
        <v>23</v>
      </c>
    </row>
    <row r="46" spans="2:7" x14ac:dyDescent="0.25">
      <c r="B46" s="7" t="s">
        <v>91</v>
      </c>
      <c r="C46" s="10"/>
      <c r="D46" s="8"/>
      <c r="E46" s="8">
        <f>E38+E33-E15-0.381*'T2'!E41</f>
        <v>-4.2694248356595601</v>
      </c>
      <c r="F46" s="8">
        <f>F38+F33-F15-0.381*'T2'!F41</f>
        <v>-3.7234433882524858</v>
      </c>
      <c r="G46" s="8">
        <f>G38+G33-G15-0.381*'T2'!G41</f>
        <v>-4.2686464663821413</v>
      </c>
    </row>
    <row r="47" spans="2:7" x14ac:dyDescent="0.25">
      <c r="B47" s="7" t="s">
        <v>92</v>
      </c>
      <c r="C47" s="10"/>
      <c r="D47" s="8"/>
      <c r="E47" s="8">
        <f>E46+E19</f>
        <v>-2.720253940046411</v>
      </c>
      <c r="F47" s="8">
        <f t="shared" ref="F47:G47" si="10">F46+F19</f>
        <v>-2.068585269101733</v>
      </c>
      <c r="G47" s="8">
        <f t="shared" si="10"/>
        <v>-2.4612850346829829</v>
      </c>
    </row>
    <row r="48" spans="2:7" x14ac:dyDescent="0.25">
      <c r="B48" s="5" t="s">
        <v>93</v>
      </c>
      <c r="C48" s="9"/>
      <c r="D48" s="6" t="s">
        <v>22</v>
      </c>
      <c r="E48" s="6" t="s">
        <v>23</v>
      </c>
      <c r="F48" s="6" t="s">
        <v>23</v>
      </c>
      <c r="G48" s="6" t="s">
        <v>23</v>
      </c>
    </row>
    <row r="49" spans="2:7" x14ac:dyDescent="0.25">
      <c r="B49" s="7" t="s">
        <v>98</v>
      </c>
      <c r="C49" s="10"/>
      <c r="D49" s="8">
        <v>83.956806</v>
      </c>
      <c r="E49" s="8">
        <f>IFERROR((D49/'T2'!$D$6)*100,0)</f>
        <v>61.392437848687365</v>
      </c>
      <c r="F49" s="8">
        <v>63.412485692636487</v>
      </c>
      <c r="G49" s="8">
        <v>66.268265260739824</v>
      </c>
    </row>
    <row r="50" spans="2:7" x14ac:dyDescent="0.25">
      <c r="B50" s="7" t="s">
        <v>184</v>
      </c>
      <c r="C50" s="10"/>
      <c r="D50" s="8">
        <v>6.2219609999999959</v>
      </c>
      <c r="E50" s="8">
        <v>1.6917039740232838</v>
      </c>
      <c r="F50" s="8">
        <v>2.0200478439491363</v>
      </c>
      <c r="G50" s="8">
        <v>2.8557795681033369</v>
      </c>
    </row>
    <row r="51" spans="2:7" x14ac:dyDescent="0.25">
      <c r="B51" s="5" t="s">
        <v>94</v>
      </c>
      <c r="C51" s="9"/>
      <c r="D51" s="6"/>
      <c r="E51" s="6"/>
      <c r="F51" s="6"/>
      <c r="G51" s="6"/>
    </row>
    <row r="52" spans="2:7" x14ac:dyDescent="0.25">
      <c r="B52" s="7" t="s">
        <v>99</v>
      </c>
      <c r="C52" s="10"/>
      <c r="D52" s="8"/>
      <c r="E52" s="8">
        <f>-E44</f>
        <v>2.9013688431265079</v>
      </c>
      <c r="F52" s="8">
        <f t="shared" ref="F52:G52" si="11">-F44</f>
        <v>2.7149119172513063</v>
      </c>
      <c r="G52" s="8">
        <f t="shared" si="11"/>
        <v>3.1326388822677469</v>
      </c>
    </row>
    <row r="53" spans="2:7" x14ac:dyDescent="0.25">
      <c r="B53" s="7" t="s">
        <v>100</v>
      </c>
      <c r="C53" s="10"/>
      <c r="D53" s="8"/>
      <c r="E53" s="8">
        <f>SUM(E54:E56)</f>
        <v>-1.3088617412281782</v>
      </c>
      <c r="F53" s="8">
        <f t="shared" ref="F53:G53" si="12">SUM(F54:F56)</f>
        <v>-1.4108015391532758</v>
      </c>
      <c r="G53" s="8">
        <f t="shared" si="12"/>
        <v>-1.0211173528411244</v>
      </c>
    </row>
    <row r="54" spans="2:7" x14ac:dyDescent="0.25">
      <c r="B54" s="7" t="s">
        <v>185</v>
      </c>
      <c r="C54" s="10"/>
      <c r="D54" s="8"/>
      <c r="E54" s="8">
        <f>E19</f>
        <v>1.5491708956131489</v>
      </c>
      <c r="F54" s="8">
        <f t="shared" ref="F54:G54" si="13">F19</f>
        <v>1.6548581191507528</v>
      </c>
      <c r="G54" s="8">
        <f t="shared" si="13"/>
        <v>1.8073614316991584</v>
      </c>
    </row>
    <row r="55" spans="2:7" x14ac:dyDescent="0.25">
      <c r="B55" s="7" t="s">
        <v>186</v>
      </c>
      <c r="C55" s="10"/>
      <c r="D55" s="8"/>
      <c r="E55" s="8">
        <v>-0.45895859377732573</v>
      </c>
      <c r="F55" s="8">
        <v>-0.44368411443979849</v>
      </c>
      <c r="G55" s="8">
        <v>-1.0984768447642961</v>
      </c>
    </row>
    <row r="56" spans="2:7" x14ac:dyDescent="0.25">
      <c r="B56" s="7" t="s">
        <v>187</v>
      </c>
      <c r="C56" s="10"/>
      <c r="D56" s="8"/>
      <c r="E56" s="8">
        <v>-2.3990740430640014</v>
      </c>
      <c r="F56" s="8">
        <v>-2.62197554386423</v>
      </c>
      <c r="G56" s="8">
        <v>-1.7300019397759867</v>
      </c>
    </row>
    <row r="57" spans="2:7" x14ac:dyDescent="0.25">
      <c r="B57" s="7" t="s">
        <v>103</v>
      </c>
      <c r="C57" s="10"/>
      <c r="D57" s="8"/>
      <c r="E57" s="8">
        <f>E50-E52-E53</f>
        <v>9.9196872124954094E-2</v>
      </c>
      <c r="F57" s="8">
        <f t="shared" ref="F57:G57" si="14">F50-F52-F53</f>
        <v>0.71593746585110574</v>
      </c>
      <c r="G57" s="8">
        <f t="shared" si="14"/>
        <v>0.74425803867671436</v>
      </c>
    </row>
    <row r="58" spans="2:7" x14ac:dyDescent="0.25">
      <c r="B58" s="5"/>
      <c r="C58" s="9"/>
      <c r="D58" s="6"/>
      <c r="E58" s="6" t="s">
        <v>97</v>
      </c>
      <c r="F58" s="6" t="s">
        <v>97</v>
      </c>
      <c r="G58" s="6" t="s">
        <v>97</v>
      </c>
    </row>
    <row r="59" spans="2:7" x14ac:dyDescent="0.25">
      <c r="B59" s="7" t="s">
        <v>189</v>
      </c>
      <c r="C59" s="10"/>
      <c r="D59" s="8"/>
      <c r="E59" s="8">
        <v>2.7253646675438796</v>
      </c>
      <c r="F59" s="8">
        <v>2.8372184620744147</v>
      </c>
      <c r="G59" s="8">
        <v>2.9832319186825451</v>
      </c>
    </row>
    <row r="60" spans="2:7" x14ac:dyDescent="0.25">
      <c r="B60" s="5" t="s">
        <v>95</v>
      </c>
      <c r="C60" s="9"/>
      <c r="D60" s="6" t="s">
        <v>22</v>
      </c>
      <c r="E60" s="6" t="s">
        <v>23</v>
      </c>
      <c r="F60" s="6" t="s">
        <v>23</v>
      </c>
      <c r="G60" s="6" t="s">
        <v>23</v>
      </c>
    </row>
    <row r="61" spans="2:7" x14ac:dyDescent="0.25">
      <c r="B61" s="7" t="s">
        <v>101</v>
      </c>
      <c r="C61" s="10"/>
      <c r="D61" s="8">
        <v>2.7060999999999997</v>
      </c>
      <c r="E61" s="8">
        <f>IFERROR((D61/'T2'!$D$6)*100,0)</f>
        <v>1.9788041491518014</v>
      </c>
      <c r="F61" s="8">
        <v>1.9164097607585835</v>
      </c>
      <c r="G61" s="8">
        <v>1.6766286939580515</v>
      </c>
    </row>
    <row r="62" spans="2:7" x14ac:dyDescent="0.25">
      <c r="B62" s="7" t="s">
        <v>190</v>
      </c>
      <c r="C62" s="10"/>
      <c r="D62" s="8">
        <v>1.0486</v>
      </c>
      <c r="E62" s="8">
        <f>IFERROR((D62/'T2'!$D$6)*100,0)</f>
        <v>0.76677655326875538</v>
      </c>
      <c r="F62" s="8">
        <v>0.76755499705375063</v>
      </c>
      <c r="G62" s="8">
        <v>0.61178460957719771</v>
      </c>
    </row>
    <row r="63" spans="2:7" x14ac:dyDescent="0.25">
      <c r="B63" s="5" t="s">
        <v>96</v>
      </c>
      <c r="C63" s="9"/>
      <c r="D63" s="6" t="s">
        <v>22</v>
      </c>
      <c r="E63" s="6" t="s">
        <v>23</v>
      </c>
      <c r="F63" s="6" t="s">
        <v>23</v>
      </c>
      <c r="G63" s="6" t="s">
        <v>23</v>
      </c>
    </row>
    <row r="64" spans="2:7" x14ac:dyDescent="0.25">
      <c r="B64" s="7" t="s">
        <v>102</v>
      </c>
      <c r="C64" s="10"/>
      <c r="D64" s="8">
        <v>0</v>
      </c>
      <c r="E64" s="8">
        <f>IFERROR((D64/'T2'!$D$6)*100,0)</f>
        <v>0</v>
      </c>
      <c r="F64" s="8">
        <v>0</v>
      </c>
      <c r="G64" s="8">
        <v>0</v>
      </c>
    </row>
  </sheetData>
  <pageMargins left="0.7" right="0.7" top="0.75" bottom="0.75" header="0.3" footer="0.3"/>
  <pageSetup orientation="portrait" r:id="rId1"/>
  <headerFooter>
    <oddFooter>&amp;L_x000D_&amp;1#&amp;"Aptos"&amp;10&amp;K000000 Interné</oddFooter>
  </headerFooter>
  <ignoredErrors>
    <ignoredError sqref="E10:E28 E54 E57:E58 E60 E37:E45 E47:E49 F10:G10 D10 E51:E52 D28 D30 E30:E34 F30:G30 D33:D39 D41 D44 F33:G35 E63 D12 D14:D16 F12:G12 F14:G14 F16:G16 F28:G2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57F7D-950B-444B-AE57-A239576ADF9E}">
  <dimension ref="B1:G26"/>
  <sheetViews>
    <sheetView showGridLines="0" workbookViewId="0"/>
  </sheetViews>
  <sheetFormatPr defaultRowHeight="12.75" x14ac:dyDescent="0.25"/>
  <cols>
    <col min="1" max="1" width="0.75" style="1" customWidth="1"/>
    <col min="2" max="2" width="50" style="1" customWidth="1"/>
    <col min="3" max="3" width="22.5" style="1" bestFit="1" customWidth="1"/>
    <col min="4" max="7" width="6.25" style="2" customWidth="1"/>
    <col min="8" max="16384" width="9" style="1"/>
  </cols>
  <sheetData>
    <row r="1" spans="2:7" ht="4.5" customHeight="1" x14ac:dyDescent="0.25"/>
    <row r="2" spans="2:7" ht="13.5" thickBot="1" x14ac:dyDescent="0.3">
      <c r="B2" s="3" t="s">
        <v>5</v>
      </c>
      <c r="C2" s="3"/>
      <c r="D2" s="4">
        <v>2025</v>
      </c>
      <c r="E2" s="4">
        <v>2025</v>
      </c>
      <c r="F2" s="4">
        <v>2026</v>
      </c>
      <c r="G2" s="4">
        <v>2027</v>
      </c>
    </row>
    <row r="3" spans="2:7" x14ac:dyDescent="0.25">
      <c r="B3" s="5" t="s">
        <v>19</v>
      </c>
      <c r="C3" s="9" t="s">
        <v>21</v>
      </c>
      <c r="D3" s="6" t="s">
        <v>22</v>
      </c>
      <c r="E3" s="6" t="s">
        <v>23</v>
      </c>
      <c r="F3" s="6" t="s">
        <v>23</v>
      </c>
      <c r="G3" s="6" t="s">
        <v>23</v>
      </c>
    </row>
    <row r="4" spans="2:7" x14ac:dyDescent="0.25">
      <c r="B4" s="7" t="s">
        <v>43</v>
      </c>
      <c r="C4" s="10" t="s">
        <v>24</v>
      </c>
      <c r="D4" s="8">
        <f>'T4'!D4</f>
        <v>16.466533999999999</v>
      </c>
      <c r="E4" s="8">
        <f>'T4'!E4</f>
        <v>12.040961457946569</v>
      </c>
      <c r="F4" s="8">
        <v>11.86763957195925</v>
      </c>
      <c r="G4" s="8">
        <v>12.792659518470428</v>
      </c>
    </row>
    <row r="5" spans="2:7" x14ac:dyDescent="0.25">
      <c r="B5" s="7" t="s">
        <v>44</v>
      </c>
      <c r="C5" s="10" t="s">
        <v>25</v>
      </c>
      <c r="D5" s="8">
        <f>'T4'!D5</f>
        <v>11.156034</v>
      </c>
      <c r="E5" s="8">
        <f>'T4'!E5</f>
        <v>8.1577201017252019</v>
      </c>
      <c r="F5" s="8">
        <v>8.1231937610053961</v>
      </c>
      <c r="G5" s="8">
        <v>8.787002858701511</v>
      </c>
    </row>
    <row r="6" spans="2:7" x14ac:dyDescent="0.25">
      <c r="B6" s="7" t="s">
        <v>45</v>
      </c>
      <c r="C6" s="10" t="s">
        <v>26</v>
      </c>
      <c r="D6" s="8">
        <f>'T4'!D6</f>
        <v>22.412685999999997</v>
      </c>
      <c r="E6" s="8">
        <f>'T4'!E6</f>
        <v>16.38901594561786</v>
      </c>
      <c r="F6" s="8">
        <v>15.885409116665983</v>
      </c>
      <c r="G6" s="8">
        <v>17.461819087640297</v>
      </c>
    </row>
    <row r="7" spans="2:7" x14ac:dyDescent="0.25">
      <c r="B7" s="7" t="s">
        <v>46</v>
      </c>
      <c r="C7" s="10" t="s">
        <v>165</v>
      </c>
      <c r="D7" s="8">
        <f>'T4'!D7</f>
        <v>7.4548310000000004</v>
      </c>
      <c r="E7" s="8">
        <f>'T4'!E7</f>
        <v>5.4512584583073336</v>
      </c>
      <c r="F7" s="8">
        <v>5.6852778866883638</v>
      </c>
      <c r="G7" s="8">
        <v>5.2572036737663685</v>
      </c>
    </row>
    <row r="8" spans="2:7" x14ac:dyDescent="0.25">
      <c r="B8" s="7" t="s">
        <v>47</v>
      </c>
      <c r="C8" s="10" t="s">
        <v>28</v>
      </c>
      <c r="D8" s="8">
        <f>'T4'!D8</f>
        <v>0</v>
      </c>
      <c r="E8" s="8">
        <f>'T4'!E8</f>
        <v>0</v>
      </c>
      <c r="F8" s="8">
        <v>0</v>
      </c>
      <c r="G8" s="8">
        <v>0</v>
      </c>
    </row>
    <row r="9" spans="2:7" x14ac:dyDescent="0.25">
      <c r="B9" s="7" t="s">
        <v>48</v>
      </c>
      <c r="C9" s="10" t="s">
        <v>166</v>
      </c>
      <c r="D9" s="8">
        <f>'T4'!D9</f>
        <v>1.991069</v>
      </c>
      <c r="E9" s="8">
        <f>'T4'!E9</f>
        <v>1.4559460472441994</v>
      </c>
      <c r="F9" s="8">
        <v>0.53555967814990302</v>
      </c>
      <c r="G9" s="8">
        <v>0.28468693900421199</v>
      </c>
    </row>
    <row r="10" spans="2:7" x14ac:dyDescent="0.25">
      <c r="B10" s="7" t="s">
        <v>49</v>
      </c>
      <c r="C10" s="10" t="s">
        <v>30</v>
      </c>
      <c r="D10" s="8">
        <f t="shared" ref="D10:E10" si="0">SUM(D4:D9)</f>
        <v>59.481153999999997</v>
      </c>
      <c r="E10" s="8">
        <f t="shared" si="0"/>
        <v>43.494902010841159</v>
      </c>
      <c r="F10" s="8">
        <f>SUM(F4:F9)</f>
        <v>42.097080014468894</v>
      </c>
      <c r="G10" s="8">
        <f>SUM(G4:G9)</f>
        <v>44.583372077582816</v>
      </c>
    </row>
    <row r="11" spans="2:7" x14ac:dyDescent="0.25">
      <c r="B11" s="5" t="s">
        <v>20</v>
      </c>
      <c r="C11" s="9" t="s">
        <v>21</v>
      </c>
      <c r="D11" s="6" t="s">
        <v>22</v>
      </c>
      <c r="E11" s="6" t="s">
        <v>23</v>
      </c>
      <c r="F11" s="6" t="s">
        <v>23</v>
      </c>
      <c r="G11" s="6" t="s">
        <v>23</v>
      </c>
    </row>
    <row r="12" spans="2:7" x14ac:dyDescent="0.25">
      <c r="B12" s="7" t="s">
        <v>153</v>
      </c>
      <c r="C12" s="10" t="s">
        <v>32</v>
      </c>
      <c r="D12" s="8">
        <f>'T4'!D17</f>
        <v>16.046188000000001</v>
      </c>
      <c r="E12" s="8">
        <f>'T4'!E17</f>
        <v>11.733588334677156</v>
      </c>
      <c r="F12" s="8">
        <v>10.968793627635247</v>
      </c>
      <c r="G12" s="8">
        <v>12.120501894236641</v>
      </c>
    </row>
    <row r="13" spans="2:7" x14ac:dyDescent="0.25">
      <c r="B13" s="7" t="s">
        <v>154</v>
      </c>
      <c r="C13" s="10" t="s">
        <v>33</v>
      </c>
      <c r="D13" s="8">
        <f>'T4'!D18</f>
        <v>7.8018299999999998</v>
      </c>
      <c r="E13" s="8">
        <f>'T4'!E18</f>
        <v>5.7049974409582056</v>
      </c>
      <c r="F13" s="8">
        <v>5.8488121920989187</v>
      </c>
      <c r="G13" s="8">
        <v>6.0692087336686127</v>
      </c>
    </row>
    <row r="14" spans="2:7" x14ac:dyDescent="0.25">
      <c r="B14" s="7" t="s">
        <v>155</v>
      </c>
      <c r="C14" s="10" t="s">
        <v>34</v>
      </c>
      <c r="D14" s="8">
        <f>'T4'!D19</f>
        <v>2.1185580000000002</v>
      </c>
      <c r="E14" s="8">
        <f>'T4'!E19</f>
        <v>1.5491708956131489</v>
      </c>
      <c r="F14" s="8">
        <v>1.6810318324328271</v>
      </c>
      <c r="G14" s="8">
        <v>2.3459857538267408</v>
      </c>
    </row>
    <row r="15" spans="2:7" x14ac:dyDescent="0.25">
      <c r="B15" s="7" t="s">
        <v>156</v>
      </c>
      <c r="C15" s="10" t="s">
        <v>35</v>
      </c>
      <c r="D15" s="8">
        <f>'T4'!D20</f>
        <v>22.307162000000002</v>
      </c>
      <c r="E15" s="8">
        <f>'T4'!E20</f>
        <v>16.311852748014267</v>
      </c>
      <c r="F15" s="8">
        <v>15.967585044763302</v>
      </c>
      <c r="G15" s="8">
        <v>17.017338295416113</v>
      </c>
    </row>
    <row r="16" spans="2:7" x14ac:dyDescent="0.25">
      <c r="B16" s="7" t="s">
        <v>157</v>
      </c>
      <c r="C16" s="10" t="s">
        <v>36</v>
      </c>
      <c r="D16" s="8">
        <f>'T4'!D21</f>
        <v>5.2110280000000007</v>
      </c>
      <c r="E16" s="8">
        <f>'T4'!E21</f>
        <v>3.8105036132242769</v>
      </c>
      <c r="F16" s="8">
        <v>3.8554265236117109</v>
      </c>
      <c r="G16" s="8">
        <v>4.025894630507187</v>
      </c>
    </row>
    <row r="17" spans="2:7" x14ac:dyDescent="0.25">
      <c r="B17" s="7" t="s">
        <v>158</v>
      </c>
      <c r="C17" s="10" t="s">
        <v>37</v>
      </c>
      <c r="D17" s="8">
        <f>'T4'!D22</f>
        <v>1.7510749999999999</v>
      </c>
      <c r="E17" s="8">
        <f>'T4'!E22</f>
        <v>1.2804532262207571</v>
      </c>
      <c r="F17" s="8">
        <v>0.70406113534262693</v>
      </c>
      <c r="G17" s="8">
        <v>0.9829821622562579</v>
      </c>
    </row>
    <row r="18" spans="2:7" x14ac:dyDescent="0.25">
      <c r="B18" s="7" t="s">
        <v>159</v>
      </c>
      <c r="C18" s="10" t="s">
        <v>164</v>
      </c>
      <c r="D18" s="8">
        <f>'T4'!D23</f>
        <v>3.0290469999999998</v>
      </c>
      <c r="E18" s="8">
        <f>'T4'!E23</f>
        <v>2.2149553865621434</v>
      </c>
      <c r="F18" s="8">
        <v>3.5064686797126243</v>
      </c>
      <c r="G18" s="8">
        <v>3.9237813984432406</v>
      </c>
    </row>
    <row r="19" spans="2:7" x14ac:dyDescent="0.25">
      <c r="B19" s="7" t="s">
        <v>160</v>
      </c>
      <c r="C19" s="10" t="s">
        <v>39</v>
      </c>
      <c r="D19" s="8">
        <f>'T4'!D24</f>
        <v>6.1919789999999999</v>
      </c>
      <c r="E19" s="8">
        <f>'T4'!E24</f>
        <v>4.5278126220985264</v>
      </c>
      <c r="F19" s="8">
        <v>3.9747823708652903</v>
      </c>
      <c r="G19" s="8">
        <v>4.2577242225998058</v>
      </c>
    </row>
    <row r="20" spans="2:7" x14ac:dyDescent="0.25">
      <c r="B20" s="7" t="s">
        <v>161</v>
      </c>
      <c r="C20" s="10"/>
      <c r="D20" s="8">
        <f>'T4'!D25</f>
        <v>3.9579920000000004</v>
      </c>
      <c r="E20" s="8">
        <f>'T4'!E25</f>
        <v>2.8942356128412245</v>
      </c>
      <c r="F20" s="8">
        <v>1.8268622083062669</v>
      </c>
      <c r="G20" s="8">
        <v>3.3331215561868968</v>
      </c>
    </row>
    <row r="21" spans="2:7" x14ac:dyDescent="0.25">
      <c r="B21" s="7" t="s">
        <v>162</v>
      </c>
      <c r="C21" s="10" t="s">
        <v>40</v>
      </c>
      <c r="D21" s="8">
        <f>'T4'!D26</f>
        <v>0.98411800000000005</v>
      </c>
      <c r="E21" s="8">
        <f>'T4'!E26</f>
        <v>0.71962484078747002</v>
      </c>
      <c r="F21" s="8">
        <v>0.65331807021485311</v>
      </c>
      <c r="G21" s="8">
        <v>0.53937782653661648</v>
      </c>
    </row>
    <row r="22" spans="2:7" x14ac:dyDescent="0.25">
      <c r="B22" s="7" t="s">
        <v>163</v>
      </c>
      <c r="C22" s="10" t="s">
        <v>167</v>
      </c>
      <c r="D22" s="8">
        <f>'T4'!D27</f>
        <v>0.126474</v>
      </c>
      <c r="E22" s="8">
        <f>'T4'!E27</f>
        <v>9.2482641424864176E-2</v>
      </c>
      <c r="F22" s="8">
        <v>2.546608097819679E-2</v>
      </c>
      <c r="G22" s="8">
        <v>1.4227553038981728E-2</v>
      </c>
    </row>
    <row r="23" spans="2:7" x14ac:dyDescent="0.25">
      <c r="B23" s="7" t="s">
        <v>169</v>
      </c>
      <c r="C23" s="10" t="s">
        <v>42</v>
      </c>
      <c r="D23" s="8">
        <f t="shared" ref="D23:E23" si="1">SUM(D12:D19,D21:D22)</f>
        <v>65.567458999999999</v>
      </c>
      <c r="E23" s="8">
        <f t="shared" si="1"/>
        <v>47.945441749580816</v>
      </c>
      <c r="F23" s="8">
        <f>SUM(F12:F19,F21:F22)</f>
        <v>47.185745557655601</v>
      </c>
      <c r="G23" s="8">
        <f>SUM(G12:G19,G21:G22)</f>
        <v>51.297022470530194</v>
      </c>
    </row>
    <row r="24" spans="2:7" x14ac:dyDescent="0.25">
      <c r="B24" s="5" t="s">
        <v>152</v>
      </c>
      <c r="C24" s="9" t="s">
        <v>21</v>
      </c>
      <c r="D24" s="6" t="s">
        <v>22</v>
      </c>
      <c r="E24" s="6" t="s">
        <v>23</v>
      </c>
      <c r="F24" s="6" t="s">
        <v>23</v>
      </c>
      <c r="G24" s="6" t="s">
        <v>23</v>
      </c>
    </row>
    <row r="25" spans="2:7" x14ac:dyDescent="0.25">
      <c r="B25" s="7" t="s">
        <v>170</v>
      </c>
      <c r="C25" s="10" t="s">
        <v>82</v>
      </c>
      <c r="D25" s="8">
        <f t="shared" ref="D25:E25" si="2">D10-D23</f>
        <v>-6.086305000000003</v>
      </c>
      <c r="E25" s="8">
        <f t="shared" si="2"/>
        <v>-4.450539738739657</v>
      </c>
      <c r="F25" s="8">
        <f>F10-F23</f>
        <v>-5.0886655431867069</v>
      </c>
      <c r="G25" s="8">
        <f>G10-G23</f>
        <v>-6.713650392947379</v>
      </c>
    </row>
    <row r="26" spans="2:7" x14ac:dyDescent="0.25">
      <c r="B26" s="7" t="s">
        <v>171</v>
      </c>
      <c r="C26" s="10" t="s">
        <v>168</v>
      </c>
      <c r="D26" s="8">
        <f t="shared" ref="D26:E26" si="3">D25+D14</f>
        <v>-3.9677470000000028</v>
      </c>
      <c r="E26" s="8">
        <f t="shared" si="3"/>
        <v>-2.9013688431265079</v>
      </c>
      <c r="F26" s="8">
        <f>F25+F14</f>
        <v>-3.4076337107538799</v>
      </c>
      <c r="G26" s="8">
        <f t="shared" ref="G26" si="4">G25+G14</f>
        <v>-4.3676646391206386</v>
      </c>
    </row>
  </sheetData>
  <pageMargins left="0.7" right="0.7" top="0.75" bottom="0.75" header="0.3" footer="0.3"/>
  <headerFooter>
    <oddFooter>&amp;L_x000D_&amp;1#&amp;"Aptos"&amp;10&amp;K000000 Interné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183771-6CBE-461C-820A-0ACE75DFBC33}">
  <dimension ref="B1:K14"/>
  <sheetViews>
    <sheetView showGridLines="0" workbookViewId="0"/>
  </sheetViews>
  <sheetFormatPr defaultRowHeight="12.75" x14ac:dyDescent="0.25"/>
  <cols>
    <col min="1" max="1" width="0.75" style="1" customWidth="1"/>
    <col min="2" max="2" width="50" style="1" customWidth="1"/>
    <col min="3" max="9" width="6.25" style="2" customWidth="1"/>
    <col min="10" max="11" width="6.25" style="1" customWidth="1"/>
    <col min="12" max="16384" width="9" style="1"/>
  </cols>
  <sheetData>
    <row r="1" spans="2:11" ht="4.5" customHeight="1" x14ac:dyDescent="0.25"/>
    <row r="2" spans="2:11" ht="13.5" thickBot="1" x14ac:dyDescent="0.3">
      <c r="B2" s="3" t="s">
        <v>6</v>
      </c>
      <c r="C2" s="4">
        <v>2020</v>
      </c>
      <c r="D2" s="4">
        <v>2021</v>
      </c>
      <c r="E2" s="4">
        <v>2022</v>
      </c>
      <c r="F2" s="4">
        <v>2023</v>
      </c>
      <c r="G2" s="4">
        <v>2024</v>
      </c>
      <c r="H2" s="4">
        <v>2025</v>
      </c>
      <c r="I2" s="4">
        <v>2026</v>
      </c>
      <c r="J2" s="4">
        <v>2027</v>
      </c>
      <c r="K2" s="4">
        <v>2028</v>
      </c>
    </row>
    <row r="3" spans="2:11" x14ac:dyDescent="0.25">
      <c r="B3" s="5" t="s">
        <v>172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2:11" x14ac:dyDescent="0.25">
      <c r="B4" s="7" t="s">
        <v>175</v>
      </c>
      <c r="C4" s="8">
        <f>C7+C10+C14</f>
        <v>0</v>
      </c>
      <c r="D4" s="8">
        <f t="shared" ref="D4:K4" si="0">D7+D10+D14</f>
        <v>2.5547627988729881E-3</v>
      </c>
      <c r="E4" s="8">
        <f t="shared" si="0"/>
        <v>4.0212089237337989E-2</v>
      </c>
      <c r="F4" s="8">
        <f t="shared" si="0"/>
        <v>0.14424394671052793</v>
      </c>
      <c r="G4" s="8">
        <f t="shared" si="0"/>
        <v>0.53601859755104764</v>
      </c>
      <c r="H4" s="8">
        <f t="shared" si="0"/>
        <v>1.3939540941860757</v>
      </c>
      <c r="I4" s="8">
        <f t="shared" si="0"/>
        <v>1.9272806139191812</v>
      </c>
      <c r="J4" s="8">
        <f t="shared" si="0"/>
        <v>0.22946489813964091</v>
      </c>
      <c r="K4" s="8">
        <f t="shared" si="0"/>
        <v>0.14354549341087794</v>
      </c>
    </row>
    <row r="5" spans="2:11" x14ac:dyDescent="0.25">
      <c r="B5" s="7" t="s">
        <v>176</v>
      </c>
      <c r="C5" s="8">
        <v>0</v>
      </c>
      <c r="D5" s="8">
        <v>0.80744288764460981</v>
      </c>
      <c r="E5" s="8">
        <v>0.36258809666158137</v>
      </c>
      <c r="F5" s="8">
        <v>1.175102480843695</v>
      </c>
      <c r="G5" s="8">
        <v>0.61337408315587294</v>
      </c>
      <c r="H5" s="8">
        <v>0.36070024175910442</v>
      </c>
      <c r="I5" s="8">
        <v>1.6966430929911993</v>
      </c>
      <c r="J5" s="8">
        <v>0</v>
      </c>
      <c r="K5" s="8">
        <v>0</v>
      </c>
    </row>
    <row r="6" spans="2:11" x14ac:dyDescent="0.25">
      <c r="B6" s="5" t="s">
        <v>173</v>
      </c>
      <c r="C6" s="6" t="s">
        <v>23</v>
      </c>
      <c r="D6" s="6" t="s">
        <v>23</v>
      </c>
      <c r="E6" s="6" t="s">
        <v>23</v>
      </c>
      <c r="F6" s="6" t="s">
        <v>23</v>
      </c>
      <c r="G6" s="6" t="s">
        <v>23</v>
      </c>
      <c r="H6" s="6" t="s">
        <v>23</v>
      </c>
      <c r="I6" s="6" t="s">
        <v>23</v>
      </c>
      <c r="J6" s="6" t="s">
        <v>23</v>
      </c>
      <c r="K6" s="6" t="s">
        <v>23</v>
      </c>
    </row>
    <row r="7" spans="2:11" x14ac:dyDescent="0.25">
      <c r="B7" s="7" t="s">
        <v>177</v>
      </c>
      <c r="C7" s="8">
        <v>0</v>
      </c>
      <c r="D7" s="8">
        <v>2.552418041575159E-3</v>
      </c>
      <c r="E7" s="8">
        <v>3.7188286019948197E-2</v>
      </c>
      <c r="F7" s="8">
        <v>8.5120373229123733E-2</v>
      </c>
      <c r="G7" s="8">
        <v>0.12890226018435796</v>
      </c>
      <c r="H7" s="8">
        <v>0.28850783197242058</v>
      </c>
      <c r="I7" s="8">
        <v>0.47755094946588744</v>
      </c>
      <c r="J7" s="8">
        <v>3.9744345106434618E-2</v>
      </c>
      <c r="K7" s="8">
        <v>2.4519981383472198E-2</v>
      </c>
    </row>
    <row r="8" spans="2:11" x14ac:dyDescent="0.25">
      <c r="B8" s="7" t="s">
        <v>178</v>
      </c>
      <c r="C8" s="8">
        <v>0</v>
      </c>
      <c r="D8" s="8">
        <v>2.3447572978290288E-6</v>
      </c>
      <c r="E8" s="8">
        <v>2.7960298875524072E-3</v>
      </c>
      <c r="F8" s="8">
        <v>5.3571305762021244E-2</v>
      </c>
      <c r="G8" s="8">
        <v>0.27315191815342144</v>
      </c>
      <c r="H8" s="8">
        <v>0.89150304194430074</v>
      </c>
      <c r="I8" s="8">
        <v>0.81961227905139411</v>
      </c>
      <c r="J8" s="8">
        <v>0.18972055303320629</v>
      </c>
      <c r="K8" s="8">
        <v>0.11902551202740574</v>
      </c>
    </row>
    <row r="9" spans="2:11" x14ac:dyDescent="0.25">
      <c r="B9" s="7" t="s">
        <v>179</v>
      </c>
      <c r="C9" s="8">
        <v>0</v>
      </c>
      <c r="D9" s="8">
        <v>0</v>
      </c>
      <c r="E9" s="8">
        <v>2.2777332983738767E-4</v>
      </c>
      <c r="F9" s="8">
        <v>5.552267719382966E-3</v>
      </c>
      <c r="G9" s="8">
        <v>0.13396441921326821</v>
      </c>
      <c r="H9" s="8">
        <v>0.21394322026935444</v>
      </c>
      <c r="I9" s="8">
        <v>0.63011738540189954</v>
      </c>
      <c r="J9" s="8">
        <v>0</v>
      </c>
      <c r="K9" s="8">
        <v>0</v>
      </c>
    </row>
    <row r="10" spans="2:11" x14ac:dyDescent="0.25">
      <c r="B10" s="7" t="s">
        <v>180</v>
      </c>
      <c r="C10" s="8">
        <v>0</v>
      </c>
      <c r="D10" s="8">
        <f>D8+D9</f>
        <v>2.3447572978290288E-6</v>
      </c>
      <c r="E10" s="8">
        <f t="shared" ref="E10:K10" si="1">E8+E9</f>
        <v>3.0238032173897948E-3</v>
      </c>
      <c r="F10" s="8">
        <f t="shared" si="1"/>
        <v>5.9123573481404207E-2</v>
      </c>
      <c r="G10" s="8">
        <f t="shared" si="1"/>
        <v>0.40711633736668962</v>
      </c>
      <c r="H10" s="8">
        <f t="shared" si="1"/>
        <v>1.1054462622136552</v>
      </c>
      <c r="I10" s="8">
        <f t="shared" si="1"/>
        <v>1.4497296644532938</v>
      </c>
      <c r="J10" s="8">
        <f t="shared" si="1"/>
        <v>0.18972055303320629</v>
      </c>
      <c r="K10" s="8">
        <f t="shared" si="1"/>
        <v>0.11902551202740574</v>
      </c>
    </row>
    <row r="11" spans="2:11" x14ac:dyDescent="0.25">
      <c r="B11" s="5" t="s">
        <v>174</v>
      </c>
      <c r="C11" s="6" t="s">
        <v>23</v>
      </c>
      <c r="D11" s="6" t="s">
        <v>23</v>
      </c>
      <c r="E11" s="6" t="s">
        <v>23</v>
      </c>
      <c r="F11" s="6" t="s">
        <v>23</v>
      </c>
      <c r="G11" s="6" t="s">
        <v>23</v>
      </c>
      <c r="H11" s="6" t="s">
        <v>23</v>
      </c>
      <c r="I11" s="6" t="s">
        <v>23</v>
      </c>
      <c r="J11" s="6" t="s">
        <v>23</v>
      </c>
      <c r="K11" s="6" t="s">
        <v>23</v>
      </c>
    </row>
    <row r="12" spans="2:11" x14ac:dyDescent="0.25">
      <c r="B12" s="7" t="s">
        <v>181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</row>
    <row r="13" spans="2:11" x14ac:dyDescent="0.25">
      <c r="B13" s="7" t="s">
        <v>182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  <c r="K13" s="8">
        <v>0</v>
      </c>
    </row>
    <row r="14" spans="2:11" x14ac:dyDescent="0.25">
      <c r="B14" s="7" t="s">
        <v>183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</row>
  </sheetData>
  <pageMargins left="0.7" right="0.7" top="0.75" bottom="0.75" header="0.3" footer="0.3"/>
  <headerFooter>
    <oddFooter>&amp;L_x000D_&amp;1#&amp;"Aptos"&amp;10&amp;K000000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8</vt:i4>
      </vt:variant>
    </vt:vector>
  </HeadingPairs>
  <TitlesOfParts>
    <vt:vector size="8" baseType="lpstr">
      <vt:lpstr>Obsah</vt:lpstr>
      <vt:lpstr>T1a</vt:lpstr>
      <vt:lpstr>T1b</vt:lpstr>
      <vt:lpstr>T2</vt:lpstr>
      <vt:lpstr>T3</vt:lpstr>
      <vt:lpstr>T4</vt:lpstr>
      <vt:lpstr>T5</vt:lpstr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Plevka Andrej</dc:creator>
  <cp:lastModifiedBy>Plevka Andrej</cp:lastModifiedBy>
  <dcterms:created xsi:type="dcterms:W3CDTF">2015-06-05T18:19:34Z</dcterms:created>
  <dcterms:modified xsi:type="dcterms:W3CDTF">2026-10-14T08:28:06Z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c805978-f532-4a1a-b9e1-4e19c2c6466f_Enabled">
    <vt:lpwstr>true</vt:lpwstr>
  </property>
  <property fmtid="{D5CDD505-2E9C-101B-9397-08002B2CF9AE}" pid="3" name="MSIP_Label_4c805978-f532-4a1a-b9e1-4e19c2c6466f_SetDate">
    <vt:lpwstr>2026-09-30T08:11:11Z</vt:lpwstr>
  </property>
  <property fmtid="{D5CDD505-2E9C-101B-9397-08002B2CF9AE}" pid="4" name="MSIP_Label_4c805978-f532-4a1a-b9e1-4e19c2c6466f_Method">
    <vt:lpwstr>Standard</vt:lpwstr>
  </property>
  <property fmtid="{D5CDD505-2E9C-101B-9397-08002B2CF9AE}" pid="5" name="MSIP_Label_4c805978-f532-4a1a-b9e1-4e19c2c6466f_Name">
    <vt:lpwstr>Internal</vt:lpwstr>
  </property>
  <property fmtid="{D5CDD505-2E9C-101B-9397-08002B2CF9AE}" pid="6" name="MSIP_Label_4c805978-f532-4a1a-b9e1-4e19c2c6466f_SiteId">
    <vt:lpwstr>579df390-dbff-49fd-8f10-624670566482</vt:lpwstr>
  </property>
  <property fmtid="{D5CDD505-2E9C-101B-9397-08002B2CF9AE}" pid="7" name="MSIP_Label_4c805978-f532-4a1a-b9e1-4e19c2c6466f_ActionId">
    <vt:lpwstr>fe78b5fb-fda7-44a0-8c14-563ffa8906b5</vt:lpwstr>
  </property>
  <property fmtid="{D5CDD505-2E9C-101B-9397-08002B2CF9AE}" pid="8" name="MSIP_Label_4c805978-f532-4a1a-b9e1-4e19c2c6466f_ContentBits">
    <vt:lpwstr>2</vt:lpwstr>
  </property>
  <property fmtid="{D5CDD505-2E9C-101B-9397-08002B2CF9AE}" pid="9" name="MSIP_Label_4c805978-f532-4a1a-b9e1-4e19c2c6466f_Tag">
    <vt:lpwstr>10, 3, 0, 1</vt:lpwstr>
  </property>
</Properties>
</file>